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Laptop\InfoPol2020\InfoPol2020_03_Bestia\"/>
    </mc:Choice>
  </mc:AlternateContent>
  <xr:revisionPtr revIDLastSave="0" documentId="13_ncr:1_{0C4E9809-97B6-441C-8E2D-3FDD18D46343}" xr6:coauthVersionLast="45" xr6:coauthVersionMax="45" xr10:uidLastSave="{00000000-0000-0000-0000-000000000000}"/>
  <bookViews>
    <workbookView xWindow="-120" yWindow="-120" windowWidth="29040" windowHeight="15840" tabRatio="924" activeTab="1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jednostki!$A$1:$B$90</definedName>
    <definedName name="_xlnm.Print_Area" localSheetId="1">'DANE ZBIORCZO'!$A$5:$D$36</definedName>
    <definedName name="_xlnm.Print_Area" localSheetId="9">'Informacje dla KRRIO'!$A$2:$K$54</definedName>
    <definedName name="_xlnm.Print_Area" localSheetId="2">KREDYTY!$A$1:$R$104</definedName>
    <definedName name="_xlnm.Print_Area" localSheetId="8">'Pozostałe operacje finansowe'!$A$2:$H$34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jednostki!$A$1:$B$90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0" i="2" l="1"/>
  <c r="Q9" i="3"/>
  <c r="R9" i="3"/>
  <c r="Q10" i="3"/>
  <c r="R10" i="3"/>
  <c r="Q11" i="3"/>
  <c r="R11" i="3"/>
  <c r="R8" i="3" s="1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B8" i="2"/>
  <c r="E3" i="10" s="1"/>
  <c r="B7" i="2"/>
  <c r="C3" i="10" s="1"/>
  <c r="C28" i="10"/>
  <c r="C7" i="10"/>
  <c r="G40" i="10"/>
  <c r="F40" i="10"/>
  <c r="E40" i="10"/>
  <c r="E30" i="10"/>
  <c r="C102" i="3"/>
  <c r="C103" i="3"/>
  <c r="C104" i="3"/>
  <c r="F17" i="10"/>
  <c r="G17" i="10" s="1"/>
  <c r="C45" i="8"/>
  <c r="C44" i="8"/>
  <c r="C29" i="7"/>
  <c r="C28" i="7"/>
  <c r="C44" i="6"/>
  <c r="C43" i="6"/>
  <c r="C44" i="5"/>
  <c r="C43" i="5"/>
  <c r="C42" i="5"/>
  <c r="K42" i="5"/>
  <c r="C28" i="9"/>
  <c r="C27" i="9"/>
  <c r="C26" i="9"/>
  <c r="C104" i="4"/>
  <c r="C103" i="4"/>
  <c r="K102" i="4"/>
  <c r="C102" i="4"/>
  <c r="D10" i="10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51" i="10"/>
  <c r="F51" i="10"/>
  <c r="D52" i="10"/>
  <c r="D53" i="10"/>
  <c r="D6" i="9"/>
  <c r="E32" i="9"/>
  <c r="I2" i="8"/>
  <c r="D4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D20" i="8" s="1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F25" i="8"/>
  <c r="D23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D26" i="8" s="1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F34" i="8"/>
  <c r="D32" i="8" s="1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D35" i="8" s="1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D4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E9" i="7" s="1"/>
  <c r="B18" i="2" s="1"/>
  <c r="F16" i="7"/>
  <c r="D14" i="7" s="1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D17" i="7" s="1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D20" i="7" s="1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D23" i="7"/>
  <c r="C27" i="7"/>
  <c r="K27" i="7"/>
  <c r="I2" i="6"/>
  <c r="D4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D11" i="6" s="1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D17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P8" i="6" s="1"/>
  <c r="Q26" i="6"/>
  <c r="R26" i="6"/>
  <c r="E27" i="6"/>
  <c r="D26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D32" i="6" s="1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D35" i="6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F40" i="6"/>
  <c r="C42" i="6"/>
  <c r="K42" i="6"/>
  <c r="I2" i="5"/>
  <c r="D4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H8" i="5" s="1"/>
  <c r="I11" i="5"/>
  <c r="J11" i="5"/>
  <c r="K11" i="5"/>
  <c r="L11" i="5"/>
  <c r="M11" i="5"/>
  <c r="N11" i="5"/>
  <c r="O11" i="5"/>
  <c r="P11" i="5"/>
  <c r="Q11" i="5"/>
  <c r="R11" i="5"/>
  <c r="E12" i="5"/>
  <c r="F13" i="5"/>
  <c r="F10" i="5" s="1"/>
  <c r="C14" i="2" s="1"/>
  <c r="G14" i="5"/>
  <c r="H14" i="5"/>
  <c r="I14" i="5"/>
  <c r="J14" i="5"/>
  <c r="K14" i="5"/>
  <c r="L14" i="5"/>
  <c r="M14" i="5"/>
  <c r="N14" i="5"/>
  <c r="O14" i="5"/>
  <c r="P14" i="5"/>
  <c r="Q14" i="5"/>
  <c r="R14" i="5"/>
  <c r="R8" i="5" s="1"/>
  <c r="E15" i="5"/>
  <c r="F16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D17" i="5" s="1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F22" i="5"/>
  <c r="D20" i="5" s="1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F25" i="5"/>
  <c r="D23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D26" i="5" s="1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D29" i="5" s="1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F34" i="5"/>
  <c r="D32" i="5" s="1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D35" i="5" s="1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D4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D14" i="4" s="1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D20" i="4" s="1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D23" i="4" s="1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D32" i="4" s="1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D35" i="4" s="1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D38" i="4" s="1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D50" i="4" s="1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F55" i="4"/>
  <c r="D53" i="4" s="1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F64" i="4"/>
  <c r="D62" i="4" s="1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D71" i="4" s="1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D74" i="4" s="1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D77" i="4" s="1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D80" i="4" s="1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D83" i="4" s="1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D89" i="4" s="1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D92" i="4" s="1"/>
  <c r="F94" i="4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D98" i="4" s="1"/>
  <c r="I2" i="3"/>
  <c r="D4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D32" i="3"/>
  <c r="G35" i="3"/>
  <c r="H35" i="3"/>
  <c r="I35" i="3"/>
  <c r="J35" i="3"/>
  <c r="K35" i="3"/>
  <c r="L35" i="3"/>
  <c r="M35" i="3"/>
  <c r="N35" i="3"/>
  <c r="O35" i="3"/>
  <c r="P35" i="3"/>
  <c r="E36" i="3"/>
  <c r="D35" i="3" s="1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D38" i="3" s="1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D50" i="3" s="1"/>
  <c r="G53" i="3"/>
  <c r="H53" i="3"/>
  <c r="I53" i="3"/>
  <c r="J53" i="3"/>
  <c r="K53" i="3"/>
  <c r="L53" i="3"/>
  <c r="M53" i="3"/>
  <c r="N53" i="3"/>
  <c r="O53" i="3"/>
  <c r="P53" i="3"/>
  <c r="E54" i="3"/>
  <c r="F55" i="3"/>
  <c r="G56" i="3"/>
  <c r="H56" i="3"/>
  <c r="I56" i="3"/>
  <c r="J56" i="3"/>
  <c r="K56" i="3"/>
  <c r="L56" i="3"/>
  <c r="M56" i="3"/>
  <c r="N56" i="3"/>
  <c r="O56" i="3"/>
  <c r="P56" i="3"/>
  <c r="E57" i="3"/>
  <c r="D56" i="3" s="1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D80" i="3" s="1"/>
  <c r="F82" i="3"/>
  <c r="G83" i="3"/>
  <c r="H83" i="3"/>
  <c r="I83" i="3"/>
  <c r="J83" i="3"/>
  <c r="K83" i="3"/>
  <c r="L83" i="3"/>
  <c r="M83" i="3"/>
  <c r="N83" i="3"/>
  <c r="O83" i="3"/>
  <c r="P83" i="3"/>
  <c r="E84" i="3"/>
  <c r="D83" i="3" s="1"/>
  <c r="F85" i="3"/>
  <c r="G86" i="3"/>
  <c r="H86" i="3"/>
  <c r="I86" i="3"/>
  <c r="J86" i="3"/>
  <c r="K86" i="3"/>
  <c r="L86" i="3"/>
  <c r="M86" i="3"/>
  <c r="N86" i="3"/>
  <c r="O86" i="3"/>
  <c r="P86" i="3"/>
  <c r="E87" i="3"/>
  <c r="D86" i="3" s="1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D92" i="3" s="1"/>
  <c r="F94" i="3"/>
  <c r="G95" i="3"/>
  <c r="H95" i="3"/>
  <c r="I95" i="3"/>
  <c r="J95" i="3"/>
  <c r="K95" i="3"/>
  <c r="L95" i="3"/>
  <c r="M95" i="3"/>
  <c r="N95" i="3"/>
  <c r="O95" i="3"/>
  <c r="P95" i="3"/>
  <c r="E96" i="3"/>
  <c r="D95" i="3" s="1"/>
  <c r="F97" i="3"/>
  <c r="G98" i="3"/>
  <c r="H98" i="3"/>
  <c r="I98" i="3"/>
  <c r="J98" i="3"/>
  <c r="K98" i="3"/>
  <c r="L98" i="3"/>
  <c r="M98" i="3"/>
  <c r="N98" i="3"/>
  <c r="O98" i="3"/>
  <c r="P98" i="3"/>
  <c r="E99" i="3"/>
  <c r="D98" i="3" s="1"/>
  <c r="F100" i="3"/>
  <c r="D56" i="4"/>
  <c r="K8" i="5"/>
  <c r="E3" i="4"/>
  <c r="D89" i="3"/>
  <c r="D53" i="3"/>
  <c r="I8" i="3"/>
  <c r="G8" i="4" l="1"/>
  <c r="L8" i="4"/>
  <c r="D11" i="4"/>
  <c r="P8" i="3"/>
  <c r="D26" i="3"/>
  <c r="D17" i="3"/>
  <c r="D14" i="3"/>
  <c r="M8" i="6"/>
  <c r="H8" i="7"/>
  <c r="J8" i="7"/>
  <c r="E9" i="8"/>
  <c r="B15" i="2" s="1"/>
  <c r="O8" i="8"/>
  <c r="K8" i="8"/>
  <c r="N8" i="6"/>
  <c r="G8" i="6"/>
  <c r="D59" i="3"/>
  <c r="N8" i="3"/>
  <c r="G8" i="3"/>
  <c r="P8" i="4"/>
  <c r="D29" i="3"/>
  <c r="O8" i="4"/>
  <c r="L8" i="3"/>
  <c r="H8" i="3"/>
  <c r="R8" i="7"/>
  <c r="D68" i="3"/>
  <c r="D65" i="3"/>
  <c r="D62" i="3"/>
  <c r="D47" i="3"/>
  <c r="D44" i="3"/>
  <c r="D41" i="3"/>
  <c r="J8" i="3"/>
  <c r="K8" i="3"/>
  <c r="O8" i="3"/>
  <c r="H8" i="4"/>
  <c r="E9" i="5"/>
  <c r="B14" i="2" s="1"/>
  <c r="F14" i="2" s="1"/>
  <c r="D59" i="4"/>
  <c r="D29" i="8"/>
  <c r="M8" i="3"/>
  <c r="D86" i="4"/>
  <c r="D68" i="4"/>
  <c r="D47" i="4"/>
  <c r="D41" i="4"/>
  <c r="Q8" i="3"/>
  <c r="D26" i="4"/>
  <c r="K8" i="4"/>
  <c r="D38" i="5"/>
  <c r="I8" i="5"/>
  <c r="P8" i="5"/>
  <c r="N8" i="5"/>
  <c r="G8" i="5"/>
  <c r="D20" i="6"/>
  <c r="H8" i="6"/>
  <c r="R8" i="6"/>
  <c r="J8" i="6"/>
  <c r="Q8" i="7"/>
  <c r="M8" i="7"/>
  <c r="K8" i="7"/>
  <c r="I8" i="7"/>
  <c r="D38" i="8"/>
  <c r="P8" i="8"/>
  <c r="J8" i="8"/>
  <c r="D23" i="3"/>
  <c r="D20" i="3"/>
  <c r="R8" i="4"/>
  <c r="J8" i="4"/>
  <c r="N8" i="4"/>
  <c r="Q8" i="5"/>
  <c r="L8" i="5"/>
  <c r="J8" i="5"/>
  <c r="D29" i="6"/>
  <c r="D14" i="6"/>
  <c r="D8" i="6" s="1"/>
  <c r="D13" i="2" s="1"/>
  <c r="O8" i="6"/>
  <c r="Q8" i="6"/>
  <c r="I8" i="6"/>
  <c r="P8" i="7"/>
  <c r="N8" i="7"/>
  <c r="F10" i="7"/>
  <c r="C18" i="2" s="1"/>
  <c r="L8" i="7"/>
  <c r="D14" i="8"/>
  <c r="G8" i="8"/>
  <c r="Q8" i="8"/>
  <c r="M8" i="8"/>
  <c r="I8" i="8"/>
  <c r="D77" i="3"/>
  <c r="D74" i="3"/>
  <c r="D71" i="3"/>
  <c r="D11" i="3"/>
  <c r="D95" i="4"/>
  <c r="D65" i="4"/>
  <c r="D44" i="4"/>
  <c r="D29" i="4"/>
  <c r="D8" i="4" s="1"/>
  <c r="D12" i="2" s="1"/>
  <c r="Q8" i="4"/>
  <c r="M8" i="4"/>
  <c r="I8" i="4"/>
  <c r="D14" i="5"/>
  <c r="O8" i="5"/>
  <c r="M8" i="5"/>
  <c r="D38" i="6"/>
  <c r="D23" i="6"/>
  <c r="K8" i="6"/>
  <c r="F10" i="6"/>
  <c r="C13" i="2" s="1"/>
  <c r="L8" i="6"/>
  <c r="O8" i="7"/>
  <c r="G8" i="7"/>
  <c r="F10" i="8"/>
  <c r="C15" i="2" s="1"/>
  <c r="R8" i="8"/>
  <c r="N8" i="8"/>
  <c r="L8" i="8"/>
  <c r="H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8" i="7" s="1"/>
  <c r="D18" i="2" s="1"/>
  <c r="D11" i="8"/>
  <c r="D11" i="5"/>
  <c r="D8" i="5" s="1"/>
  <c r="D14" i="2" s="1"/>
  <c r="E9" i="6"/>
  <c r="B13" i="2" s="1"/>
  <c r="F10" i="3"/>
  <c r="C11" i="2" s="1"/>
  <c r="D17" i="8"/>
  <c r="F3" i="10"/>
  <c r="D3" i="4"/>
  <c r="D3" i="3"/>
  <c r="C4" i="9" s="1"/>
  <c r="D3" i="6"/>
  <c r="D3" i="8"/>
  <c r="D3" i="5"/>
  <c r="G3" i="10"/>
  <c r="D3" i="7"/>
  <c r="H3" i="10"/>
  <c r="F11" i="2" l="1"/>
  <c r="D8" i="3"/>
  <c r="D11" i="2" s="1"/>
  <c r="B16" i="2"/>
  <c r="C16" i="2"/>
  <c r="D8" i="8"/>
  <c r="D15" i="2" s="1"/>
  <c r="D16" i="2" l="1"/>
</calcChain>
</file>

<file path=xl/sharedStrings.xml><?xml version="1.0" encoding="utf-8"?>
<sst xmlns="http://schemas.openxmlformats.org/spreadsheetml/2006/main" count="1397" uniqueCount="304">
  <si>
    <t>z tego: - rata kapitałowa</t>
  </si>
  <si>
    <t xml:space="preserve">             - odsetki</t>
  </si>
  <si>
    <t>- rata kapitałowa</t>
  </si>
  <si>
    <t>- odsetki</t>
  </si>
  <si>
    <t>2021 r.</t>
  </si>
  <si>
    <t>2022 r.</t>
  </si>
  <si>
    <t>2023 r.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</si>
  <si>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</si>
  <si>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</si>
  <si>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</si>
  <si>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</si>
  <si>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</si>
  <si>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</si>
  <si>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</si>
  <si>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</si>
  <si>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</si>
  <si>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</si>
  <si>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</si>
  <si>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</si>
  <si>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</si>
  <si>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</si>
  <si>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</si>
  <si>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</si>
  <si>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</si>
  <si>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</si>
  <si>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</si>
  <si>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</si>
  <si>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</si>
  <si>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</si>
  <si>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</si>
  <si>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</si>
  <si>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</si>
  <si>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</si>
  <si>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</si>
  <si>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</si>
  <si>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</si>
  <si>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</si>
  <si>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</si>
  <si>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</si>
  <si>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</si>
  <si>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</si>
  <si>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</si>
  <si>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</si>
  <si>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</si>
  <si>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</si>
  <si>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</si>
  <si>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</si>
  <si>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</si>
  <si>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</si>
  <si>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</si>
  <si>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</si>
  <si>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</si>
  <si>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</si>
  <si>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</si>
  <si>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</si>
  <si>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</si>
  <si>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</si>
  <si>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</si>
  <si>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</si>
  <si>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</si>
  <si>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</si>
  <si>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</si>
  <si>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</si>
  <si>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</si>
  <si>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</si>
  <si>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</si>
  <si>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</si>
  <si>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</si>
  <si>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</si>
  <si>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</si>
  <si>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</si>
  <si>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</si>
  <si>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</si>
  <si>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</si>
  <si>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</si>
  <si>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</si>
  <si>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</si>
  <si>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</si>
  <si>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</si>
  <si>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</si>
  <si>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</si>
  <si>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</si>
  <si>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</si>
  <si>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</si>
  <si>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</si>
  <si>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</si>
  <si>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</si>
  <si>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</si>
  <si>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</si>
  <si>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</si>
  <si>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</si>
  <si>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</si>
  <si>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</si>
  <si>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</si>
  <si>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</si>
  <si>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o partnerstwie publiczno-prywatnym, które mają wpływ na poziom długu publicznego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</si>
  <si>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</si>
  <si>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</si>
  <si>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</si>
  <si>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</si>
  <si>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</si>
  <si>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</si>
  <si>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</si>
  <si>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</si>
  <si>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</si>
  <si>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</si>
  <si>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</si>
  <si>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</si>
  <si>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</si>
  <si>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</si>
  <si>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</si>
  <si>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</si>
  <si>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</si>
  <si>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</si>
  <si>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We wszystkich zakładkach należy wypełnić TYLKO pola oznaczone tym kolorem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</si>
  <si>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</si>
  <si>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</si>
  <si>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</si>
  <si>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</si>
  <si>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</si>
  <si>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</si>
  <si>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</si>
  <si>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</si>
  <si>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</si>
  <si>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</si>
  <si>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</si>
  <si>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</si>
  <si>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</si>
  <si>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</si>
  <si>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</si>
  <si>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</si>
  <si>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</si>
  <si>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</si>
  <si>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</si>
  <si>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</si>
  <si>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</si>
  <si>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</si>
  <si>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</si>
  <si>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</si>
  <si>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</si>
  <si>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</si>
  <si>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</si>
  <si>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</si>
  <si>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</si>
  <si>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</si>
  <si>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</si>
  <si>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</si>
  <si>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</si>
  <si>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</si>
  <si>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</si>
  <si>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</si>
  <si>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</si>
  <si>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</si>
  <si>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</si>
  <si>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</si>
  <si>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</si>
  <si>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</si>
  <si>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</si>
  <si>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</si>
  <si>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</si>
  <si>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</si>
  <si>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</si>
  <si>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</si>
  <si>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</si>
  <si>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</si>
  <si>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</si>
  <si>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</si>
  <si>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</si>
  <si>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</si>
  <si>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</si>
  <si>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</si>
  <si>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</si>
  <si>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</si>
  <si>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</si>
  <si>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</si>
  <si>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</si>
  <si>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</si>
  <si>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</si>
  <si>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</si>
  <si>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</si>
  <si>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</si>
  <si>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</si>
  <si>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</si>
  <si>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</si>
  <si>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</si>
  <si>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</si>
  <si>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</si>
  <si>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</si>
  <si>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</si>
  <si>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</si>
  <si>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</si>
  <si>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</si>
  <si>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</si>
  <si>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</si>
  <si>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</si>
  <si>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</si>
  <si>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</si>
  <si>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</si>
  <si>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</si>
  <si>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</si>
  <si>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</si>
  <si>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</si>
  <si>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</si>
  <si>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</si>
  <si>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</si>
  <si>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</si>
  <si>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</si>
  <si>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</si>
  <si>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</si>
  <si>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</si>
  <si>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</si>
  <si>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</si>
  <si>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</si>
  <si>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</si>
  <si>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</si>
  <si>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</si>
  <si>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</si>
  <si>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</si>
  <si>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</si>
  <si>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</si>
  <si>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</si>
  <si>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</si>
  <si>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</si>
  <si>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</si>
  <si>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</si>
  <si>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</si>
  <si>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</si>
  <si>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</si>
  <si>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</si>
  <si>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</si>
  <si>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</si>
  <si>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</si>
  <si>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</si>
  <si>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</si>
  <si>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</si>
  <si>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</si>
  <si>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</si>
  <si>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</si>
  <si>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</si>
  <si>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</si>
  <si>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</si>
  <si>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</si>
  <si>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</si>
  <si>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</si>
  <si>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</si>
  <si>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</si>
  <si>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</si>
  <si>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</si>
  <si>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</si>
  <si>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</si>
  <si>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</si>
  <si>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</si>
  <si>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publiczno-prywatnym, które mają wpływ na poziom długu publicznego, 
papiery wartościowe, których zbywalność jest ograniczona, 
umowy sprzedaży, w których cena jest płatna w ratach, 
umowy leasingu zawarte z producentem lub finansującym, w których ryzyko i korzyści z tytułu własności są przeniesione na korzystającego z rzeczy,
a także umowy nienazwane o terminie zapłaty dłuższym niż rok związane z finansowaniem usług, dostaw, robót budowlanych, które wywołują skutki ekonomiczne podobne do umowy pożyczki lub kredytu.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</si>
  <si>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</si>
  <si>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</si>
  <si>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</si>
  <si>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</si>
  <si>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</si>
  <si>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</si>
  <si>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</si>
  <si>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</si>
  <si>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</si>
  <si>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</si>
  <si>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</si>
  <si>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</si>
  <si>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>Umowy o partnerstwie publiczno-prywatnym, w przypadku gdy umowy te mają wpływ na poziom długu publicznego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</si>
  <si>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</si>
  <si>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</si>
  <si>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</si>
  <si>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</si>
  <si>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</si>
  <si>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</si>
  <si>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Według § 3 pkt 2 rozporządzenia Ministra Finansów z dnia 28 grudnia 2011 r. w sprawie szczegółowego sposobu klasyfikacji tytułów dłużnych zaliczanych do państwowego długu publicznego (Dz. U. Nr 298, poz. 1767) do kategorii kredyty i pożyczki zalicza się obok kredytu i pożyczki sensu stricto, również umowy o partnerstwie publiczno-prywatnym,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 W tym arkuszu należy ująć te zobowiązania, których nie ujęto w arkuszach od 3 do 6.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</si>
  <si>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</si>
  <si>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</si>
  <si>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</si>
  <si>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</si>
  <si>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</si>
  <si>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</si>
  <si>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</si>
  <si>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</si>
  <si>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30.06.2020 r.</t>
  </si>
  <si>
    <t>VER. 2020-07-10</t>
  </si>
  <si>
    <t>II półrocze 
2020 r.</t>
  </si>
  <si>
    <r>
      <t xml:space="preserve">7. Do RIO wysłać </t>
    </r>
    <r>
      <rPr>
        <b/>
        <sz val="10"/>
        <rFont val="Arial CE"/>
        <charset val="238"/>
      </rPr>
      <t>wyłącznie wypełniony i podpisany elektronicznie (podpisem kwalifikowanym) plik</t>
    </r>
    <r>
      <rPr>
        <sz val="10"/>
        <rFont val="Arial CE"/>
        <charset val="238"/>
      </rPr>
      <t xml:space="preserve"> na adres </t>
    </r>
    <r>
      <rPr>
        <b/>
        <sz val="10"/>
        <rFont val="Arial CE"/>
        <charset val="238"/>
      </rPr>
      <t>sprawozdania@rio.opole.pl</t>
    </r>
  </si>
  <si>
    <t>BRE Bank S.A. Opole umowa                                               Nr 34/081/10/Z/IN(7.000.000,00zł)</t>
  </si>
  <si>
    <t>BRE Bank S.A. Opole umowa Nr 34/023/11/Z/IN (z umowy 10.000.000,00zł, faktyczna kwota otrzymanego kredytu 6.500.000,00zł )</t>
  </si>
  <si>
    <t>Bank Spółdzielczy "Bank Rolników" Opole umowa  Nr 2/JST/2012(z umowy 2.390.000,00zł, faktyczna kwota otrzymanego kredytu 1.000.000,00 )</t>
  </si>
  <si>
    <t>Bank Polskiej Spółdzielczości Warszawa umowa Nr 2724243/167/JST/POZ/18 (2.500.000,00zł)</t>
  </si>
  <si>
    <t>14.09.2010r.</t>
  </si>
  <si>
    <t>28.09.2011r.</t>
  </si>
  <si>
    <t>17.09.2012r.</t>
  </si>
  <si>
    <t>Bank Pocztowy S.A. Bydgoszcz umowa                        Nr 1013-56052(z umowy 3.500.000,00zł, faktyczna kwota otrzymanego kredytu 500.000,00zł)</t>
  </si>
  <si>
    <t>01.10.2013r.</t>
  </si>
  <si>
    <t>Umowa 08.11.2018r.                                         Aneks do umowy 22.01.2019r.</t>
  </si>
  <si>
    <t>Bank Gospodarstwa Krajowego Region Opolski umowa Nr 19/5788 (9.000.000,00)</t>
  </si>
  <si>
    <t>29.11.2019r.</t>
  </si>
  <si>
    <t>Wojewódzki Fundusz Ochrony Środowiska i Gospodarki Wodnej w Opolu umowa Nr 25/2018/G-54/OA-OE3/P (699.100,00zł)</t>
  </si>
  <si>
    <t>03.08.2018r.</t>
  </si>
  <si>
    <t>Umowa ustanowienia zastawu rejestrowego na udziałach w Spółce</t>
  </si>
  <si>
    <t>16.07.2020r.</t>
  </si>
  <si>
    <t>Katarzyna Szufla</t>
  </si>
  <si>
    <t>77 40 49 360</t>
  </si>
  <si>
    <t>Tadeusz 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</si>
</sst>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9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sz val="8"/>
      <color theme="1" tint="0.499984740745262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42" fillId="0" borderId="0"/>
    <xf numFmtId="0" fontId="43" fillId="0" borderId="0"/>
    <xf numFmtId="0" fontId="1" fillId="0" borderId="0"/>
  </cellStyleXfs>
  <cellXfs count="296">
    <xf numFmtId="0" fontId="0" fillId="0" borderId="0" xfId="0"/>
    <xf numFmtId="0" fontId="5" fillId="0" borderId="1" xfId="0" applyFont="1" applyBorder="1"/>
    <xf numFmtId="0" fontId="5" fillId="0" borderId="0" xfId="0" applyFont="1"/>
    <xf numFmtId="0" fontId="7" fillId="0" borderId="0" xfId="0" applyFont="1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wrapText="1"/>
      <protection locked="0"/>
    </xf>
    <xf numFmtId="0" fontId="9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6" fillId="0" borderId="2" xfId="0" quotePrefix="1" applyFont="1" applyBorder="1" applyAlignment="1" applyProtection="1">
      <alignment horizontal="center" vertical="center"/>
      <protection locked="0"/>
    </xf>
    <xf numFmtId="0" fontId="16" fillId="0" borderId="2" xfId="0" quotePrefix="1" applyFont="1" applyBorder="1" applyAlignment="1" applyProtection="1">
      <alignment horizontal="center" vertical="center" wrapText="1"/>
      <protection locked="0"/>
    </xf>
    <xf numFmtId="0" fontId="16" fillId="0" borderId="3" xfId="0" quotePrefix="1" applyFont="1" applyBorder="1" applyAlignment="1" applyProtection="1">
      <alignment horizontal="center" vertical="center"/>
      <protection locked="0"/>
    </xf>
    <xf numFmtId="4" fontId="18" fillId="0" borderId="4" xfId="0" applyNumberFormat="1" applyFont="1" applyFill="1" applyBorder="1" applyAlignment="1" applyProtection="1">
      <alignment vertical="center"/>
      <protection locked="0"/>
    </xf>
    <xf numFmtId="4" fontId="18" fillId="0" borderId="4" xfId="0" applyNumberFormat="1" applyFont="1" applyFill="1" applyBorder="1" applyAlignment="1" applyProtection="1">
      <alignment horizontal="center" vertical="center"/>
      <protection locked="0"/>
    </xf>
    <xf numFmtId="4" fontId="18" fillId="0" borderId="5" xfId="0" applyNumberFormat="1" applyFont="1" applyFill="1" applyBorder="1" applyAlignment="1" applyProtection="1">
      <alignment vertical="center"/>
    </xf>
    <xf numFmtId="4" fontId="9" fillId="0" borderId="6" xfId="0" applyNumberFormat="1" applyFont="1" applyFill="1" applyBorder="1" applyAlignment="1" applyProtection="1">
      <alignment vertical="center"/>
      <protection locked="0"/>
    </xf>
    <xf numFmtId="4" fontId="9" fillId="0" borderId="6" xfId="0" applyNumberFormat="1" applyFont="1" applyFill="1" applyBorder="1" applyAlignment="1" applyProtection="1">
      <alignment horizontal="center" vertical="center"/>
      <protection locked="0"/>
    </xf>
    <xf numFmtId="4" fontId="9" fillId="0" borderId="1" xfId="0" applyNumberFormat="1" applyFont="1" applyFill="1" applyBorder="1" applyAlignment="1" applyProtection="1">
      <alignment horizontal="center" vertical="center"/>
      <protection locked="0"/>
    </xf>
    <xf numFmtId="4" fontId="9" fillId="0" borderId="1" xfId="0" applyNumberFormat="1" applyFont="1" applyFill="1" applyBorder="1" applyAlignment="1" applyProtection="1">
      <alignment vertical="center"/>
      <protection locked="0"/>
    </xf>
    <xf numFmtId="4" fontId="9" fillId="2" borderId="1" xfId="0" applyNumberFormat="1" applyFont="1" applyFill="1" applyBorder="1" applyAlignment="1" applyProtection="1">
      <alignment vertical="center"/>
      <protection locked="0"/>
    </xf>
    <xf numFmtId="4" fontId="9" fillId="2" borderId="7" xfId="0" applyNumberFormat="1" applyFont="1" applyFill="1" applyBorder="1" applyAlignment="1" applyProtection="1">
      <alignment vertical="center"/>
      <protection locked="0"/>
    </xf>
    <xf numFmtId="4" fontId="9" fillId="2" borderId="8" xfId="0" applyNumberFormat="1" applyFont="1" applyFill="1" applyBorder="1" applyAlignment="1" applyProtection="1">
      <alignment vertical="center"/>
      <protection locked="0"/>
    </xf>
    <xf numFmtId="4" fontId="9" fillId="0" borderId="9" xfId="0" applyNumberFormat="1" applyFont="1" applyFill="1" applyBorder="1" applyAlignment="1" applyProtection="1">
      <alignment horizontal="center" vertical="center"/>
      <protection locked="0"/>
    </xf>
    <xf numFmtId="4" fontId="9" fillId="0" borderId="9" xfId="0" applyNumberFormat="1" applyFont="1" applyFill="1" applyBorder="1" applyAlignment="1" applyProtection="1">
      <alignment vertical="center"/>
      <protection locked="0"/>
    </xf>
    <xf numFmtId="4" fontId="9" fillId="2" borderId="9" xfId="0" applyNumberFormat="1" applyFont="1" applyFill="1" applyBorder="1" applyAlignment="1" applyProtection="1">
      <alignment vertical="center"/>
      <protection locked="0"/>
    </xf>
    <xf numFmtId="4" fontId="9" fillId="2" borderId="10" xfId="0" applyNumberFormat="1" applyFont="1" applyFill="1" applyBorder="1" applyAlignment="1" applyProtection="1">
      <alignment vertical="center"/>
      <protection locked="0"/>
    </xf>
    <xf numFmtId="4" fontId="9" fillId="2" borderId="11" xfId="0" applyNumberFormat="1" applyFont="1" applyFill="1" applyBorder="1" applyAlignment="1" applyProtection="1">
      <alignment vertical="center"/>
      <protection locked="0"/>
    </xf>
    <xf numFmtId="0" fontId="9" fillId="0" borderId="0" xfId="0" applyFont="1"/>
    <xf numFmtId="0" fontId="20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Fill="1"/>
    <xf numFmtId="0" fontId="9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44" fillId="0" borderId="0" xfId="0" applyFont="1" applyProtection="1">
      <protection locked="0"/>
    </xf>
    <xf numFmtId="0" fontId="45" fillId="0" borderId="0" xfId="0" applyFont="1" applyProtection="1">
      <protection locked="0"/>
    </xf>
    <xf numFmtId="0" fontId="46" fillId="3" borderId="0" xfId="0" applyFont="1" applyFill="1" applyAlignment="1">
      <alignment horizontal="center"/>
    </xf>
    <xf numFmtId="4" fontId="0" fillId="0" borderId="0" xfId="0" applyNumberFormat="1" applyFont="1" applyProtection="1">
      <protection locked="0"/>
    </xf>
    <xf numFmtId="0" fontId="0" fillId="0" borderId="0" xfId="0" applyFont="1" applyAlignment="1" applyProtection="1">
      <alignment horizontal="right"/>
      <protection locked="0"/>
    </xf>
    <xf numFmtId="0" fontId="0" fillId="0" borderId="12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47" fillId="0" borderId="0" xfId="0" applyFont="1" applyBorder="1" applyAlignment="1" applyProtection="1"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9" fillId="0" borderId="7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justify" vertical="center" wrapText="1"/>
    </xf>
    <xf numFmtId="4" fontId="49" fillId="2" borderId="1" xfId="0" applyNumberFormat="1" applyFont="1" applyFill="1" applyBorder="1" applyAlignment="1" applyProtection="1">
      <alignment vertical="center"/>
      <protection locked="0"/>
    </xf>
    <xf numFmtId="0" fontId="50" fillId="0" borderId="0" xfId="0" applyFont="1" applyBorder="1" applyAlignment="1" applyProtection="1">
      <alignment vertical="center" wrapText="1"/>
    </xf>
    <xf numFmtId="0" fontId="49" fillId="0" borderId="0" xfId="0" applyFont="1" applyBorder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Protection="1"/>
    <xf numFmtId="0" fontId="51" fillId="0" borderId="0" xfId="0" applyFont="1" applyProtection="1"/>
    <xf numFmtId="0" fontId="52" fillId="0" borderId="14" xfId="0" applyFont="1" applyBorder="1" applyAlignment="1" applyProtection="1">
      <alignment horizontal="right"/>
    </xf>
    <xf numFmtId="0" fontId="0" fillId="0" borderId="0" xfId="0" applyAlignment="1" applyProtection="1"/>
    <xf numFmtId="0" fontId="53" fillId="0" borderId="1" xfId="0" applyFont="1" applyFill="1" applyBorder="1" applyAlignment="1" applyProtection="1">
      <alignment horizontal="center"/>
    </xf>
    <xf numFmtId="0" fontId="54" fillId="0" borderId="0" xfId="0" applyFont="1" applyAlignment="1" applyProtection="1">
      <alignment horizontal="right" wrapText="1"/>
    </xf>
    <xf numFmtId="0" fontId="55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6" fillId="0" borderId="0" xfId="0" applyFont="1" applyFill="1" applyAlignment="1" applyProtection="1">
      <alignment horizontal="right"/>
    </xf>
    <xf numFmtId="0" fontId="0" fillId="0" borderId="0" xfId="0" quotePrefix="1" applyProtection="1"/>
    <xf numFmtId="0" fontId="57" fillId="0" borderId="0" xfId="0" applyFont="1" applyBorder="1" applyAlignment="1" applyProtection="1"/>
    <xf numFmtId="0" fontId="58" fillId="0" borderId="1" xfId="0" applyFont="1" applyBorder="1" applyAlignment="1" applyProtection="1">
      <alignment horizontal="center" vertical="center" wrapText="1"/>
    </xf>
    <xf numFmtId="0" fontId="58" fillId="0" borderId="1" xfId="0" applyFont="1" applyBorder="1" applyAlignment="1" applyProtection="1">
      <alignment horizontal="center" vertical="top" wrapText="1"/>
    </xf>
    <xf numFmtId="0" fontId="58" fillId="0" borderId="1" xfId="0" applyFont="1" applyBorder="1" applyAlignment="1" applyProtection="1">
      <alignment horizontal="center" wrapText="1"/>
    </xf>
    <xf numFmtId="0" fontId="59" fillId="0" borderId="1" xfId="0" applyFont="1" applyBorder="1" applyProtection="1"/>
    <xf numFmtId="0" fontId="58" fillId="0" borderId="1" xfId="0" applyFont="1" applyBorder="1" applyAlignment="1" applyProtection="1">
      <alignment wrapText="1"/>
    </xf>
    <xf numFmtId="4" fontId="59" fillId="0" borderId="1" xfId="0" applyNumberFormat="1" applyFont="1" applyBorder="1" applyAlignment="1" applyProtection="1">
      <alignment vertical="center"/>
    </xf>
    <xf numFmtId="0" fontId="59" fillId="0" borderId="1" xfId="0" applyFont="1" applyBorder="1" applyAlignment="1" applyProtection="1">
      <alignment horizontal="center" vertical="center"/>
    </xf>
    <xf numFmtId="0" fontId="59" fillId="0" borderId="1" xfId="0" applyFont="1" applyBorder="1" applyAlignment="1" applyProtection="1">
      <alignment horizontal="left" vertical="center" wrapText="1" indent="1"/>
    </xf>
    <xf numFmtId="0" fontId="58" fillId="0" borderId="1" xfId="0" applyFont="1" applyBorder="1" applyAlignment="1" applyProtection="1">
      <alignment horizontal="left" vertical="center" wrapText="1" indent="1"/>
    </xf>
    <xf numFmtId="0" fontId="59" fillId="0" borderId="0" xfId="0" applyFont="1" applyBorder="1" applyAlignment="1" applyProtection="1">
      <alignment horizontal="center" vertical="center"/>
    </xf>
    <xf numFmtId="0" fontId="58" fillId="0" borderId="0" xfId="0" applyFont="1" applyBorder="1" applyAlignment="1" applyProtection="1">
      <alignment horizontal="right" vertical="center" wrapText="1" indent="1"/>
    </xf>
    <xf numFmtId="0" fontId="60" fillId="0" borderId="0" xfId="0" applyFont="1" applyAlignment="1" applyProtection="1"/>
    <xf numFmtId="0" fontId="61" fillId="0" borderId="0" xfId="0" applyFont="1" applyAlignment="1" applyProtection="1"/>
    <xf numFmtId="0" fontId="62" fillId="0" borderId="0" xfId="0" applyFont="1" applyAlignment="1" applyProtection="1">
      <alignment horizontal="right" vertical="center"/>
    </xf>
    <xf numFmtId="0" fontId="59" fillId="0" borderId="1" xfId="0" applyFont="1" applyBorder="1" applyAlignment="1" applyProtection="1">
      <alignment wrapText="1"/>
    </xf>
    <xf numFmtId="0" fontId="63" fillId="0" borderId="0" xfId="0" applyFont="1" applyFill="1" applyAlignment="1" applyProtection="1">
      <alignment vertical="center"/>
    </xf>
    <xf numFmtId="0" fontId="59" fillId="0" borderId="1" xfId="0" applyFont="1" applyBorder="1" applyAlignment="1" applyProtection="1">
      <alignment horizontal="left" indent="3"/>
    </xf>
    <xf numFmtId="0" fontId="63" fillId="0" borderId="0" xfId="0" applyFont="1" applyFill="1" applyBorder="1" applyAlignment="1" applyProtection="1">
      <alignment vertical="center"/>
    </xf>
    <xf numFmtId="0" fontId="64" fillId="0" borderId="1" xfId="0" applyFont="1" applyBorder="1" applyAlignment="1" applyProtection="1">
      <alignment horizontal="center" vertical="center" wrapText="1"/>
    </xf>
    <xf numFmtId="0" fontId="59" fillId="0" borderId="1" xfId="0" applyFont="1" applyBorder="1" applyAlignment="1" applyProtection="1">
      <alignment vertical="center" wrapText="1"/>
    </xf>
    <xf numFmtId="164" fontId="59" fillId="0" borderId="1" xfId="0" applyNumberFormat="1" applyFont="1" applyBorder="1" applyAlignment="1" applyProtection="1">
      <alignment vertical="center" wrapText="1"/>
    </xf>
    <xf numFmtId="0" fontId="0" fillId="0" borderId="0" xfId="0" applyAlignment="1" applyProtection="1">
      <alignment horizontal="right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 wrapText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4" fontId="9" fillId="0" borderId="0" xfId="0" applyNumberFormat="1" applyFont="1" applyAlignment="1" applyProtection="1">
      <protection locked="0"/>
    </xf>
    <xf numFmtId="14" fontId="9" fillId="0" borderId="0" xfId="0" applyNumberFormat="1" applyFont="1" applyAlignment="1" applyProtection="1">
      <alignment horizontal="center" vertical="top"/>
      <protection locked="0"/>
    </xf>
    <xf numFmtId="14" fontId="9" fillId="0" borderId="0" xfId="0" applyNumberFormat="1" applyFont="1" applyAlignment="1" applyProtection="1">
      <alignment vertical="top"/>
      <protection locked="0"/>
    </xf>
    <xf numFmtId="0" fontId="3" fillId="0" borderId="0" xfId="0" applyFont="1" applyProtection="1">
      <protection locked="0"/>
    </xf>
    <xf numFmtId="14" fontId="3" fillId="0" borderId="0" xfId="0" applyNumberFormat="1" applyFont="1" applyProtection="1">
      <protection locked="0"/>
    </xf>
    <xf numFmtId="4" fontId="59" fillId="2" borderId="1" xfId="0" applyNumberFormat="1" applyFont="1" applyFill="1" applyBorder="1" applyAlignment="1" applyProtection="1">
      <alignment vertical="center"/>
      <protection locked="0"/>
    </xf>
    <xf numFmtId="0" fontId="65" fillId="0" borderId="1" xfId="2" applyFont="1" applyBorder="1"/>
    <xf numFmtId="0" fontId="65" fillId="0" borderId="1" xfId="1" applyFont="1" applyFill="1" applyBorder="1"/>
    <xf numFmtId="0" fontId="38" fillId="0" borderId="0" xfId="0" applyFont="1"/>
    <xf numFmtId="14" fontId="38" fillId="0" borderId="0" xfId="0" applyNumberFormat="1" applyFont="1"/>
    <xf numFmtId="0" fontId="38" fillId="0" borderId="0" xfId="0" applyFont="1" applyFill="1" applyAlignment="1">
      <alignment wrapText="1"/>
    </xf>
    <xf numFmtId="0" fontId="39" fillId="4" borderId="15" xfId="0" applyFont="1" applyFill="1" applyBorder="1" applyAlignment="1">
      <alignment horizontal="center" vertical="center"/>
    </xf>
    <xf numFmtId="0" fontId="39" fillId="4" borderId="16" xfId="0" applyFont="1" applyFill="1" applyBorder="1" applyAlignment="1">
      <alignment horizontal="center" vertical="center"/>
    </xf>
    <xf numFmtId="0" fontId="39" fillId="4" borderId="17" xfId="0" applyFont="1" applyFill="1" applyBorder="1" applyAlignment="1">
      <alignment horizontal="center" vertical="center"/>
    </xf>
    <xf numFmtId="0" fontId="38" fillId="0" borderId="12" xfId="0" applyFont="1" applyBorder="1" applyAlignment="1">
      <alignment vertical="center"/>
    </xf>
    <xf numFmtId="164" fontId="38" fillId="0" borderId="12" xfId="0" applyNumberFormat="1" applyFont="1" applyBorder="1" applyAlignment="1">
      <alignment vertical="center"/>
    </xf>
    <xf numFmtId="0" fontId="38" fillId="0" borderId="1" xfId="0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38" fillId="0" borderId="1" xfId="0" applyFont="1" applyBorder="1" applyAlignment="1">
      <alignment vertical="center" wrapText="1"/>
    </xf>
    <xf numFmtId="0" fontId="38" fillId="0" borderId="0" xfId="0" applyFont="1" applyBorder="1"/>
    <xf numFmtId="0" fontId="39" fillId="0" borderId="1" xfId="0" applyFont="1" applyBorder="1" applyAlignment="1">
      <alignment vertical="center"/>
    </xf>
    <xf numFmtId="164" fontId="39" fillId="0" borderId="1" xfId="0" applyNumberFormat="1" applyFont="1" applyBorder="1" applyAlignment="1">
      <alignment vertical="center"/>
    </xf>
    <xf numFmtId="0" fontId="41" fillId="0" borderId="0" xfId="0" applyFont="1" applyAlignment="1" applyProtection="1">
      <alignment horizontal="center" vertical="center" wrapText="1"/>
      <protection locked="0"/>
    </xf>
    <xf numFmtId="0" fontId="38" fillId="0" borderId="0" xfId="0" applyFont="1" applyAlignment="1">
      <alignment vertical="center"/>
    </xf>
    <xf numFmtId="0" fontId="41" fillId="0" borderId="0" xfId="0" applyFont="1" applyAlignment="1" applyProtection="1">
      <alignment horizontal="center" vertical="center"/>
      <protection locked="0"/>
    </xf>
    <xf numFmtId="0" fontId="41" fillId="0" borderId="0" xfId="0" applyFont="1" applyFill="1" applyBorder="1" applyAlignment="1" applyProtection="1">
      <alignment vertical="center"/>
      <protection locked="0"/>
    </xf>
    <xf numFmtId="0" fontId="41" fillId="0" borderId="0" xfId="0" applyFont="1" applyProtection="1"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39" fillId="0" borderId="0" xfId="0" applyFont="1" applyAlignment="1">
      <alignment vertical="center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41" fillId="2" borderId="21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14" fontId="6" fillId="0" borderId="13" xfId="0" applyNumberFormat="1" applyFont="1" applyFill="1" applyBorder="1" applyAlignment="1" applyProtection="1">
      <alignment horizontal="left" vertical="center"/>
      <protection locked="0"/>
    </xf>
    <xf numFmtId="0" fontId="6" fillId="0" borderId="7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4" fontId="9" fillId="0" borderId="22" xfId="0" applyNumberFormat="1" applyFont="1" applyFill="1" applyBorder="1" applyAlignment="1" applyProtection="1">
      <alignment vertical="center"/>
      <protection locked="0"/>
    </xf>
    <xf numFmtId="4" fontId="18" fillId="0" borderId="23" xfId="0" applyNumberFormat="1" applyFont="1" applyFill="1" applyBorder="1" applyAlignment="1" applyProtection="1">
      <alignment vertical="center"/>
    </xf>
    <xf numFmtId="0" fontId="15" fillId="2" borderId="5" xfId="0" quotePrefix="1" applyFont="1" applyFill="1" applyBorder="1" applyAlignment="1" applyProtection="1">
      <alignment horizontal="center" vertical="center" wrapText="1"/>
      <protection locked="0"/>
    </xf>
    <xf numFmtId="0" fontId="15" fillId="2" borderId="16" xfId="0" applyFont="1" applyFill="1" applyBorder="1" applyAlignment="1" applyProtection="1">
      <alignment horizontal="center" vertical="center" wrapText="1"/>
      <protection locked="0"/>
    </xf>
    <xf numFmtId="0" fontId="15" fillId="2" borderId="17" xfId="0" applyFont="1" applyFill="1" applyBorder="1" applyAlignment="1" applyProtection="1">
      <alignment horizontal="center" vertical="center" wrapText="1"/>
      <protection locked="0"/>
    </xf>
    <xf numFmtId="0" fontId="12" fillId="2" borderId="20" xfId="0" applyFont="1" applyFill="1" applyBorder="1" applyAlignment="1" applyProtection="1">
      <alignment vertical="center" wrapText="1"/>
      <protection locked="0"/>
    </xf>
    <xf numFmtId="14" fontId="41" fillId="2" borderId="13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Border="1"/>
    <xf numFmtId="0" fontId="0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 applyProtection="1">
      <protection locked="0"/>
    </xf>
    <xf numFmtId="0" fontId="7" fillId="0" borderId="0" xfId="0" applyFont="1" applyFill="1" applyAlignment="1" applyProtection="1">
      <alignment wrapText="1"/>
      <protection locked="0"/>
    </xf>
    <xf numFmtId="0" fontId="7" fillId="0" borderId="0" xfId="0" applyFont="1" applyFill="1" applyAlignment="1">
      <alignment horizontal="left" vertical="center"/>
    </xf>
    <xf numFmtId="0" fontId="0" fillId="0" borderId="0" xfId="0" applyFont="1" applyFill="1"/>
    <xf numFmtId="14" fontId="0" fillId="0" borderId="13" xfId="0" applyNumberFormat="1" applyFont="1" applyFill="1" applyBorder="1" applyAlignment="1" applyProtection="1">
      <alignment horizontal="left" vertical="center"/>
      <protection locked="0"/>
    </xf>
    <xf numFmtId="0" fontId="41" fillId="2" borderId="7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14" fontId="0" fillId="0" borderId="0" xfId="0" applyNumberFormat="1" applyFill="1" applyBorder="1" applyAlignment="1" applyProtection="1">
      <alignment horizontal="left" vertical="center"/>
      <protection locked="0"/>
    </xf>
    <xf numFmtId="0" fontId="38" fillId="0" borderId="13" xfId="0" applyFont="1" applyBorder="1" applyAlignment="1">
      <alignment vertical="center" wrapText="1"/>
    </xf>
    <xf numFmtId="164" fontId="38" fillId="0" borderId="2" xfId="0" applyNumberFormat="1" applyFont="1" applyBorder="1" applyAlignment="1">
      <alignment vertical="center"/>
    </xf>
    <xf numFmtId="164" fontId="38" fillId="0" borderId="13" xfId="0" applyNumberFormat="1" applyFont="1" applyBorder="1" applyAlignment="1">
      <alignment vertical="center"/>
    </xf>
    <xf numFmtId="0" fontId="39" fillId="4" borderId="15" xfId="0" applyFont="1" applyFill="1" applyBorder="1" applyAlignment="1">
      <alignment vertical="center"/>
    </xf>
    <xf numFmtId="164" fontId="39" fillId="4" borderId="16" xfId="0" applyNumberFormat="1" applyFont="1" applyFill="1" applyBorder="1" applyAlignment="1">
      <alignment vertical="center"/>
    </xf>
    <xf numFmtId="164" fontId="39" fillId="4" borderId="17" xfId="0" applyNumberFormat="1" applyFont="1" applyFill="1" applyBorder="1" applyAlignment="1">
      <alignment vertical="center"/>
    </xf>
    <xf numFmtId="4" fontId="9" fillId="2" borderId="24" xfId="0" applyNumberFormat="1" applyFont="1" applyFill="1" applyBorder="1" applyAlignment="1" applyProtection="1">
      <alignment vertical="center"/>
      <protection locked="0"/>
    </xf>
    <xf numFmtId="4" fontId="18" fillId="0" borderId="17" xfId="0" applyNumberFormat="1" applyFont="1" applyFill="1" applyBorder="1" applyAlignment="1" applyProtection="1">
      <alignment vertical="center"/>
    </xf>
    <xf numFmtId="4" fontId="9" fillId="0" borderId="20" xfId="0" applyNumberFormat="1" applyFont="1" applyFill="1" applyBorder="1" applyAlignment="1" applyProtection="1">
      <alignment vertical="center"/>
      <protection locked="0"/>
    </xf>
    <xf numFmtId="4" fontId="9" fillId="2" borderId="25" xfId="0" applyNumberFormat="1" applyFont="1" applyFill="1" applyBorder="1" applyAlignment="1" applyProtection="1">
      <alignment vertical="center"/>
      <protection locked="0"/>
    </xf>
    <xf numFmtId="4" fontId="18" fillId="0" borderId="16" xfId="0" applyNumberFormat="1" applyFont="1" applyFill="1" applyBorder="1" applyAlignment="1" applyProtection="1">
      <alignment vertical="center"/>
    </xf>
    <xf numFmtId="0" fontId="66" fillId="0" borderId="0" xfId="0" applyFont="1" applyProtection="1"/>
    <xf numFmtId="0" fontId="59" fillId="0" borderId="1" xfId="0" applyFont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left" indent="1"/>
    </xf>
    <xf numFmtId="0" fontId="67" fillId="0" borderId="0" xfId="0" applyFont="1" applyProtection="1"/>
    <xf numFmtId="0" fontId="59" fillId="0" borderId="1" xfId="0" applyFont="1" applyBorder="1" applyAlignment="1" applyProtection="1">
      <alignment horizontal="right" vertical="center" wrapText="1"/>
    </xf>
    <xf numFmtId="0" fontId="0" fillId="0" borderId="26" xfId="0" applyBorder="1" applyProtection="1"/>
    <xf numFmtId="0" fontId="0" fillId="0" borderId="0" xfId="0" applyBorder="1" applyProtection="1"/>
    <xf numFmtId="166" fontId="68" fillId="0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Border="1"/>
    <xf numFmtId="0" fontId="5" fillId="0" borderId="27" xfId="0" applyFont="1" applyBorder="1"/>
    <xf numFmtId="165" fontId="39" fillId="4" borderId="1" xfId="0" applyNumberFormat="1" applyFont="1" applyFill="1" applyBorder="1" applyAlignment="1">
      <alignment horizontal="left" vertical="center"/>
    </xf>
    <xf numFmtId="0" fontId="69" fillId="0" borderId="0" xfId="0" applyFont="1" applyBorder="1" applyAlignment="1">
      <alignment horizontal="center" vertical="center"/>
    </xf>
    <xf numFmtId="0" fontId="39" fillId="4" borderId="1" xfId="0" applyNumberFormat="1" applyFont="1" applyFill="1" applyBorder="1" applyAlignment="1" applyProtection="1">
      <alignment horizontal="left" vertical="center"/>
      <protection locked="0"/>
    </xf>
    <xf numFmtId="0" fontId="69" fillId="0" borderId="0" xfId="0" applyFont="1" applyAlignment="1">
      <alignment horizontal="left" vertical="center"/>
    </xf>
    <xf numFmtId="0" fontId="38" fillId="0" borderId="28" xfId="0" applyFont="1" applyBorder="1" applyAlignment="1"/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left" vertical="center" wrapText="1"/>
    </xf>
    <xf numFmtId="0" fontId="48" fillId="0" borderId="13" xfId="0" applyFont="1" applyBorder="1" applyAlignment="1" applyProtection="1">
      <alignment horizontal="center" vertical="center" wrapText="1"/>
      <protection locked="0"/>
    </xf>
    <xf numFmtId="0" fontId="78" fillId="0" borderId="0" xfId="0" applyFont="1" applyAlignment="1">
      <alignment horizontal="right"/>
    </xf>
    <xf numFmtId="0" fontId="39" fillId="0" borderId="0" xfId="0" applyFont="1" applyBorder="1" applyAlignment="1">
      <alignment horizontal="left" vertical="center"/>
    </xf>
    <xf numFmtId="164" fontId="39" fillId="0" borderId="0" xfId="0" applyNumberFormat="1" applyFont="1" applyBorder="1" applyAlignment="1">
      <alignment vertical="center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12" fillId="2" borderId="20" xfId="0" applyFont="1" applyFill="1" applyBorder="1" applyAlignment="1" applyProtection="1">
      <alignment vertical="center" wrapText="1"/>
      <protection locked="0"/>
    </xf>
    <xf numFmtId="0" fontId="70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4" fillId="0" borderId="0" xfId="0" applyFont="1" applyAlignment="1">
      <alignment horizontal="center" vertical="center" wrapText="1"/>
    </xf>
    <xf numFmtId="0" fontId="70" fillId="2" borderId="7" xfId="0" applyFont="1" applyFill="1" applyBorder="1" applyAlignment="1">
      <alignment horizontal="center" vertical="center" wrapText="1"/>
    </xf>
    <xf numFmtId="0" fontId="70" fillId="2" borderId="24" xfId="0" applyFont="1" applyFill="1" applyBorder="1" applyAlignment="1">
      <alignment horizontal="center" vertical="center" wrapText="1"/>
    </xf>
    <xf numFmtId="0" fontId="70" fillId="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41" fillId="0" borderId="0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69" fillId="0" borderId="0" xfId="0" applyFont="1" applyBorder="1" applyAlignment="1">
      <alignment horizontal="left" vertical="center" wrapText="1"/>
    </xf>
    <xf numFmtId="0" fontId="38" fillId="2" borderId="7" xfId="0" applyFont="1" applyFill="1" applyBorder="1" applyAlignment="1" applyProtection="1">
      <alignment horizontal="center" vertical="center"/>
      <protection locked="0"/>
    </xf>
    <xf numFmtId="0" fontId="38" fillId="2" borderId="21" xfId="0" applyFont="1" applyFill="1" applyBorder="1" applyAlignment="1" applyProtection="1">
      <alignment horizontal="center" vertical="center"/>
      <protection locked="0"/>
    </xf>
    <xf numFmtId="0" fontId="41" fillId="0" borderId="0" xfId="0" applyFont="1" applyBorder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horizontal="center" vertical="center"/>
      <protection locked="0"/>
    </xf>
    <xf numFmtId="4" fontId="38" fillId="0" borderId="1" xfId="0" applyNumberFormat="1" applyFont="1" applyBorder="1" applyAlignment="1">
      <alignment horizontal="center" vertical="center"/>
    </xf>
    <xf numFmtId="0" fontId="38" fillId="0" borderId="1" xfId="0" quotePrefix="1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/>
    </xf>
    <xf numFmtId="0" fontId="12" fillId="0" borderId="32" xfId="0" applyFont="1" applyBorder="1" applyAlignment="1" applyProtection="1">
      <alignment horizontal="left" vertical="center"/>
      <protection locked="0"/>
    </xf>
    <xf numFmtId="0" fontId="12" fillId="0" borderId="27" xfId="0" applyFont="1" applyBorder="1" applyAlignment="1" applyProtection="1">
      <alignment horizontal="left" vertical="center"/>
      <protection locked="0"/>
    </xf>
    <xf numFmtId="0" fontId="12" fillId="0" borderId="19" xfId="0" applyFont="1" applyBorder="1" applyAlignment="1" applyProtection="1">
      <alignment horizontal="left" vertical="center"/>
      <protection locked="0"/>
    </xf>
    <xf numFmtId="0" fontId="12" fillId="0" borderId="43" xfId="0" applyFont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8" xfId="0" applyFont="1" applyFill="1" applyBorder="1" applyAlignment="1" applyProtection="1">
      <alignment horizontal="center" vertical="center" wrapText="1"/>
      <protection locked="0"/>
    </xf>
    <xf numFmtId="0" fontId="12" fillId="0" borderId="45" xfId="0" applyFont="1" applyBorder="1" applyAlignment="1" applyProtection="1">
      <alignment horizontal="left" vertical="center"/>
      <protection locked="0"/>
    </xf>
    <xf numFmtId="0" fontId="12" fillId="0" borderId="46" xfId="0" applyFont="1" applyBorder="1" applyAlignment="1" applyProtection="1">
      <alignment horizontal="left" vertical="center"/>
      <protection locked="0"/>
    </xf>
    <xf numFmtId="0" fontId="19" fillId="0" borderId="32" xfId="0" quotePrefix="1" applyFont="1" applyBorder="1" applyAlignment="1" applyProtection="1">
      <alignment horizontal="left" vertical="center"/>
    </xf>
    <xf numFmtId="0" fontId="19" fillId="0" borderId="0" xfId="0" quotePrefix="1" applyFont="1" applyBorder="1" applyAlignment="1" applyProtection="1">
      <alignment horizontal="left" vertical="center"/>
    </xf>
    <xf numFmtId="0" fontId="19" fillId="0" borderId="44" xfId="0" quotePrefix="1" applyFont="1" applyBorder="1" applyAlignment="1" applyProtection="1">
      <alignment horizontal="left" vertical="center"/>
    </xf>
    <xf numFmtId="0" fontId="19" fillId="0" borderId="19" xfId="0" quotePrefix="1" applyFont="1" applyBorder="1" applyAlignment="1" applyProtection="1">
      <alignment horizontal="left" vertical="center"/>
    </xf>
    <xf numFmtId="0" fontId="19" fillId="0" borderId="41" xfId="0" quotePrefix="1" applyFont="1" applyBorder="1" applyAlignment="1" applyProtection="1">
      <alignment horizontal="left" vertical="center"/>
    </xf>
    <xf numFmtId="0" fontId="19" fillId="0" borderId="42" xfId="0" quotePrefix="1" applyFont="1" applyBorder="1" applyAlignment="1" applyProtection="1">
      <alignment horizontal="left" vertical="center"/>
    </xf>
    <xf numFmtId="0" fontId="16" fillId="0" borderId="29" xfId="0" quotePrefix="1" applyFont="1" applyBorder="1" applyAlignment="1" applyProtection="1">
      <alignment horizontal="center" vertical="center"/>
      <protection locked="0"/>
    </xf>
    <xf numFmtId="0" fontId="16" fillId="0" borderId="30" xfId="0" quotePrefix="1" applyFont="1" applyBorder="1" applyAlignment="1" applyProtection="1">
      <alignment horizontal="center" vertical="center"/>
      <protection locked="0"/>
    </xf>
    <xf numFmtId="0" fontId="16" fillId="0" borderId="31" xfId="0" quotePrefix="1" applyFont="1" applyBorder="1" applyAlignment="1" applyProtection="1">
      <alignment horizontal="center" vertical="center"/>
      <protection locked="0"/>
    </xf>
    <xf numFmtId="0" fontId="16" fillId="0" borderId="32" xfId="0" applyFont="1" applyBorder="1" applyAlignment="1" applyProtection="1">
      <alignment horizontal="center" vertical="center"/>
      <protection locked="0"/>
    </xf>
    <xf numFmtId="0" fontId="16" fillId="0" borderId="27" xfId="0" applyFont="1" applyBorder="1" applyAlignment="1" applyProtection="1">
      <alignment horizontal="center" vertical="center"/>
      <protection locked="0"/>
    </xf>
    <xf numFmtId="0" fontId="11" fillId="4" borderId="33" xfId="0" applyFont="1" applyFill="1" applyBorder="1" applyAlignment="1" applyProtection="1">
      <alignment horizontal="center" vertical="center"/>
      <protection locked="0"/>
    </xf>
    <xf numFmtId="0" fontId="11" fillId="4" borderId="34" xfId="0" applyFont="1" applyFill="1" applyBorder="1" applyAlignment="1" applyProtection="1">
      <alignment horizontal="center" vertical="center"/>
      <protection locked="0"/>
    </xf>
    <xf numFmtId="0" fontId="11" fillId="4" borderId="23" xfId="0" applyFont="1" applyFill="1" applyBorder="1" applyAlignment="1" applyProtection="1">
      <alignment horizontal="center" vertical="center"/>
      <protection locked="0"/>
    </xf>
    <xf numFmtId="0" fontId="17" fillId="0" borderId="35" xfId="0" applyFont="1" applyBorder="1" applyAlignment="1" applyProtection="1">
      <alignment horizontal="left" vertical="center"/>
    </xf>
    <xf numFmtId="0" fontId="17" fillId="0" borderId="30" xfId="0" applyFont="1" applyBorder="1" applyAlignment="1" applyProtection="1">
      <alignment horizontal="left" vertical="center"/>
    </xf>
    <xf numFmtId="0" fontId="17" fillId="0" borderId="36" xfId="0" applyFont="1" applyBorder="1" applyAlignment="1" applyProtection="1">
      <alignment horizontal="left" vertical="center"/>
    </xf>
    <xf numFmtId="0" fontId="8" fillId="0" borderId="0" xfId="0" quotePrefix="1" applyFont="1" applyAlignment="1" applyProtection="1">
      <alignment horizontal="center"/>
      <protection locked="0"/>
    </xf>
    <xf numFmtId="0" fontId="9" fillId="0" borderId="30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horizontal="center" vertical="center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0" fontId="13" fillId="0" borderId="40" xfId="0" applyFont="1" applyBorder="1" applyAlignment="1" applyProtection="1">
      <alignment horizontal="center" vertical="center" wrapText="1"/>
      <protection locked="0"/>
    </xf>
    <xf numFmtId="0" fontId="11" fillId="0" borderId="41" xfId="0" applyFont="1" applyFill="1" applyBorder="1" applyAlignment="1" applyProtection="1">
      <alignment horizontal="left" vertical="center" wrapText="1"/>
      <protection locked="0"/>
    </xf>
    <xf numFmtId="14" fontId="0" fillId="0" borderId="0" xfId="0" applyNumberFormat="1" applyFont="1" applyAlignment="1" applyProtection="1">
      <alignment horizontal="right" vertical="top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1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23" xfId="0" applyFont="1" applyFill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14" fillId="0" borderId="35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4" fillId="0" borderId="36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41" xfId="0" applyFont="1" applyBorder="1" applyAlignment="1" applyProtection="1">
      <alignment horizontal="center" vertical="center" wrapText="1"/>
      <protection locked="0"/>
    </xf>
    <xf numFmtId="0" fontId="14" fillId="0" borderId="42" xfId="0" applyFont="1" applyBorder="1" applyAlignment="1" applyProtection="1">
      <alignment horizontal="center" vertical="center" wrapText="1"/>
      <protection locked="0"/>
    </xf>
    <xf numFmtId="0" fontId="4" fillId="4" borderId="33" xfId="0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left" vertical="center" wrapText="1"/>
      <protection locked="0"/>
    </xf>
    <xf numFmtId="0" fontId="6" fillId="0" borderId="2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71" fillId="0" borderId="0" xfId="0" applyFont="1" applyAlignment="1" applyProtection="1">
      <alignment horizontal="right" wrapText="1"/>
      <protection locked="0"/>
    </xf>
    <xf numFmtId="0" fontId="0" fillId="0" borderId="1" xfId="0" applyFont="1" applyFill="1" applyBorder="1" applyAlignment="1" applyProtection="1">
      <alignment horizontal="left"/>
      <protection locked="0"/>
    </xf>
    <xf numFmtId="164" fontId="49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>
      <alignment horizontal="left" vertical="center" wrapText="1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73" fillId="0" borderId="28" xfId="0" applyFont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24" xfId="0" applyFont="1" applyFill="1" applyBorder="1" applyAlignment="1" applyProtection="1">
      <alignment horizontal="center" vertical="center"/>
      <protection locked="0"/>
    </xf>
    <xf numFmtId="0" fontId="7" fillId="0" borderId="21" xfId="0" applyFont="1" applyFill="1" applyBorder="1" applyAlignment="1" applyProtection="1">
      <alignment horizontal="center" vertical="center"/>
      <protection locked="0"/>
    </xf>
    <xf numFmtId="4" fontId="59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9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9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9" fillId="0" borderId="7" xfId="0" applyFont="1" applyBorder="1" applyAlignment="1" applyProtection="1">
      <alignment horizontal="center" vertical="center" wrapText="1"/>
    </xf>
    <xf numFmtId="0" fontId="59" fillId="0" borderId="24" xfId="0" applyFont="1" applyBorder="1" applyAlignment="1" applyProtection="1">
      <alignment horizontal="center" vertical="center" wrapText="1"/>
    </xf>
    <xf numFmtId="0" fontId="59" fillId="0" borderId="21" xfId="0" applyFont="1" applyBorder="1" applyAlignment="1" applyProtection="1">
      <alignment horizontal="center" vertical="center" wrapText="1"/>
    </xf>
    <xf numFmtId="0" fontId="74" fillId="0" borderId="14" xfId="0" applyFont="1" applyBorder="1" applyAlignment="1" applyProtection="1">
      <alignment horizontal="center"/>
    </xf>
    <xf numFmtId="0" fontId="75" fillId="0" borderId="0" xfId="0" applyFont="1" applyAlignment="1" applyProtection="1">
      <alignment horizontal="left" vertical="top" wrapText="1"/>
      <protection locked="0"/>
    </xf>
    <xf numFmtId="0" fontId="75" fillId="0" borderId="14" xfId="0" applyFont="1" applyBorder="1" applyAlignment="1" applyProtection="1">
      <alignment horizontal="left" vertical="top" wrapText="1"/>
      <protection locked="0"/>
    </xf>
    <xf numFmtId="0" fontId="63" fillId="0" borderId="26" xfId="0" applyFont="1" applyBorder="1" applyAlignment="1" applyProtection="1">
      <alignment horizontal="center" vertical="center" wrapText="1"/>
    </xf>
    <xf numFmtId="0" fontId="63" fillId="0" borderId="47" xfId="0" applyFont="1" applyBorder="1" applyAlignment="1" applyProtection="1">
      <alignment horizontal="center" vertical="center" wrapText="1"/>
    </xf>
    <xf numFmtId="0" fontId="33" fillId="0" borderId="0" xfId="0" applyFont="1" applyBorder="1" applyAlignment="1" applyProtection="1">
      <alignment horizontal="left" wrapText="1"/>
    </xf>
    <xf numFmtId="0" fontId="76" fillId="0" borderId="0" xfId="0" applyFont="1" applyBorder="1" applyAlignment="1" applyProtection="1">
      <alignment horizontal="left" wrapText="1"/>
    </xf>
    <xf numFmtId="0" fontId="33" fillId="0" borderId="0" xfId="0" applyFont="1" applyBorder="1" applyAlignment="1" applyProtection="1">
      <alignment horizontal="left" vertical="center" wrapText="1"/>
    </xf>
    <xf numFmtId="0" fontId="76" fillId="0" borderId="0" xfId="0" applyFont="1" applyBorder="1" applyAlignment="1" applyProtection="1">
      <alignment horizontal="left" vertical="center" wrapText="1"/>
    </xf>
    <xf numFmtId="0" fontId="57" fillId="0" borderId="14" xfId="0" applyFont="1" applyBorder="1" applyAlignment="1" applyProtection="1">
      <alignment horizontal="left" vertical="center" wrapText="1"/>
    </xf>
    <xf numFmtId="0" fontId="57" fillId="0" borderId="0" xfId="0" applyFont="1" applyBorder="1" applyAlignment="1" applyProtection="1">
      <alignment horizontal="left" vertical="center" wrapText="1"/>
    </xf>
    <xf numFmtId="0" fontId="77" fillId="0" borderId="1" xfId="0" applyFont="1" applyBorder="1" applyAlignment="1" applyProtection="1">
      <alignment horizontal="center" vertical="center" wrapText="1"/>
    </xf>
    <xf numFmtId="49" fontId="59" fillId="2" borderId="1" xfId="0" applyNumberFormat="1" applyFont="1" applyFill="1" applyBorder="1" applyAlignment="1" applyProtection="1">
      <alignment horizontal="center" vertical="center"/>
      <protection locked="0"/>
    </xf>
    <xf numFmtId="0" fontId="72" fillId="0" borderId="13" xfId="0" applyFont="1" applyBorder="1" applyAlignment="1" applyProtection="1">
      <alignment horizontal="center" vertical="center" wrapText="1"/>
    </xf>
    <xf numFmtId="0" fontId="72" fillId="0" borderId="2" xfId="0" applyFont="1" applyBorder="1" applyAlignment="1" applyProtection="1">
      <alignment horizontal="center" vertical="center" wrapText="1"/>
    </xf>
    <xf numFmtId="0" fontId="72" fillId="0" borderId="12" xfId="0" applyFont="1" applyBorder="1" applyAlignment="1" applyProtection="1">
      <alignment horizontal="center" vertical="center" wrapText="1"/>
    </xf>
    <xf numFmtId="0" fontId="59" fillId="0" borderId="1" xfId="0" applyFont="1" applyBorder="1" applyAlignment="1" applyProtection="1">
      <alignment horizontal="center" vertical="center" wrapText="1"/>
    </xf>
    <xf numFmtId="0" fontId="36" fillId="0" borderId="1" xfId="0" applyFont="1" applyBorder="1" applyAlignment="1" applyProtection="1">
      <alignment horizontal="center" vertical="center" wrapText="1"/>
    </xf>
    <xf numFmtId="0" fontId="36" fillId="0" borderId="13" xfId="0" applyFont="1" applyBorder="1" applyAlignment="1" applyProtection="1">
      <alignment horizontal="center" vertical="center" wrapText="1"/>
    </xf>
    <xf numFmtId="0" fontId="36" fillId="0" borderId="12" xfId="0" applyFont="1" applyBorder="1" applyAlignment="1" applyProtection="1">
      <alignment horizontal="center" vertical="center" wrapText="1"/>
    </xf>
  </cellXfs>
  <cellStyles count="4">
    <cellStyle name="Normalny" xfId="0" builtinId="0"/>
    <cellStyle name="Normalny 10" xfId="1" xr:uid="{00000000-0005-0000-0000-000001000000}"/>
    <cellStyle name="Normalny 9" xfId="2" xr:uid="{00000000-0005-0000-0000-000002000000}"/>
    <cellStyle name="Normalny 9 2" xfId="3" xr:uid="{058E8436-BD8B-46CF-8F98-4CDDFE23868B}"/>
  </cellStyles>
  <dxfs count="10">
    <dxf>
      <font>
        <b/>
        <i val="0"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ill>
        <patternFill>
          <bgColor rgb="FFCCECFF"/>
        </patternFill>
      </fill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 val="0"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89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323850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="90" zoomScaleNormal="90" workbookViewId="0">
      <selection sqref="A1:J1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82" t="s">
        <v>67</v>
      </c>
      <c r="B1" s="182"/>
      <c r="C1" s="182"/>
      <c r="D1" s="182"/>
      <c r="E1" s="182"/>
      <c r="F1" s="182"/>
      <c r="G1" s="182"/>
      <c r="H1" s="182"/>
      <c r="I1" s="182"/>
      <c r="J1" s="182"/>
    </row>
    <row r="3" spans="1:10">
      <c r="A3" s="180"/>
      <c r="B3" s="180"/>
      <c r="C3" s="180"/>
      <c r="D3" s="180"/>
      <c r="E3" s="180"/>
      <c r="F3" s="180"/>
      <c r="G3" s="180"/>
      <c r="H3" s="180"/>
      <c r="I3" s="180"/>
      <c r="J3" s="180"/>
    </row>
    <row r="4" spans="1:10" ht="26.25" customHeight="1">
      <c r="A4" s="185" t="s">
        <v>114</v>
      </c>
      <c r="B4" s="186"/>
      <c r="C4" s="186"/>
      <c r="D4" s="186"/>
      <c r="E4" s="186"/>
      <c r="F4" s="186"/>
      <c r="G4" s="186"/>
      <c r="H4" s="186"/>
      <c r="I4" s="186"/>
      <c r="J4" s="187"/>
    </row>
    <row r="7" spans="1:10" ht="30" customHeight="1">
      <c r="A7" s="184" t="s">
        <v>115</v>
      </c>
      <c r="B7" s="184"/>
      <c r="C7" s="184"/>
      <c r="D7" s="184"/>
      <c r="E7" s="184"/>
      <c r="F7" s="184"/>
      <c r="G7" s="184"/>
      <c r="H7" s="184"/>
      <c r="I7" s="184"/>
      <c r="J7" s="184"/>
    </row>
    <row r="8" spans="1:10">
      <c r="A8" s="183" t="s">
        <v>267</v>
      </c>
      <c r="B8" s="183"/>
      <c r="C8" s="183"/>
      <c r="D8" s="183"/>
      <c r="E8" s="183"/>
      <c r="F8" s="183"/>
      <c r="G8" s="183"/>
      <c r="H8" s="183"/>
      <c r="I8" s="183"/>
      <c r="J8" s="183"/>
    </row>
    <row r="9" spans="1:10">
      <c r="A9" s="85" t="s">
        <v>68</v>
      </c>
      <c r="B9" s="183" t="s">
        <v>254</v>
      </c>
      <c r="C9" s="183"/>
      <c r="D9" s="183"/>
      <c r="E9" s="183"/>
      <c r="F9" s="183"/>
      <c r="G9" s="183"/>
      <c r="H9" s="183"/>
      <c r="I9" s="183"/>
      <c r="J9" s="183"/>
    </row>
    <row r="10" spans="1:10">
      <c r="A10" s="85" t="s">
        <v>69</v>
      </c>
      <c r="B10" s="183" t="s">
        <v>262</v>
      </c>
      <c r="C10" s="183"/>
      <c r="D10" s="183"/>
      <c r="E10" s="183"/>
      <c r="F10" s="183"/>
      <c r="G10" s="183"/>
      <c r="H10" s="183"/>
      <c r="I10" s="183"/>
      <c r="J10" s="183"/>
    </row>
    <row r="11" spans="1:10" ht="12.75" customHeight="1">
      <c r="A11" s="85" t="s">
        <v>70</v>
      </c>
      <c r="B11" s="183" t="s">
        <v>280</v>
      </c>
      <c r="C11" s="183"/>
      <c r="D11" s="183"/>
      <c r="E11" s="183"/>
      <c r="F11" s="183"/>
      <c r="G11" s="183"/>
      <c r="H11" s="183"/>
      <c r="I11" s="183"/>
      <c r="J11" s="183"/>
    </row>
    <row r="12" spans="1:10">
      <c r="A12" s="50"/>
      <c r="B12" s="50"/>
      <c r="C12" s="50"/>
      <c r="D12" s="50"/>
      <c r="E12" s="50"/>
      <c r="F12" s="50"/>
      <c r="G12" s="50"/>
      <c r="H12" s="50"/>
      <c r="I12" s="50"/>
      <c r="J12" s="50"/>
    </row>
    <row r="13" spans="1:10">
      <c r="A13" s="183" t="s">
        <v>110</v>
      </c>
      <c r="B13" s="183"/>
      <c r="C13" s="183"/>
      <c r="D13" s="183"/>
      <c r="E13" s="183"/>
      <c r="F13" s="183"/>
      <c r="G13" s="183"/>
      <c r="H13" s="183"/>
      <c r="I13" s="183"/>
      <c r="J13" s="183"/>
    </row>
    <row r="14" spans="1:10">
      <c r="A14" s="85" t="s">
        <v>68</v>
      </c>
      <c r="B14" s="183" t="s">
        <v>107</v>
      </c>
      <c r="C14" s="183"/>
      <c r="D14" s="183"/>
      <c r="E14" s="183"/>
      <c r="F14" s="183"/>
      <c r="G14" s="183"/>
      <c r="H14" s="183"/>
      <c r="I14" s="183"/>
      <c r="J14" s="183"/>
    </row>
    <row r="15" spans="1:10">
      <c r="A15" s="85" t="s">
        <v>69</v>
      </c>
      <c r="B15" s="183" t="s">
        <v>108</v>
      </c>
      <c r="C15" s="183"/>
      <c r="D15" s="183"/>
      <c r="E15" s="183"/>
      <c r="F15" s="183"/>
      <c r="G15" s="183"/>
      <c r="H15" s="183"/>
      <c r="I15" s="183"/>
      <c r="J15" s="183"/>
    </row>
    <row r="16" spans="1:10">
      <c r="A16" s="85" t="s">
        <v>70</v>
      </c>
      <c r="B16" s="183" t="s">
        <v>109</v>
      </c>
      <c r="C16" s="183"/>
      <c r="D16" s="183"/>
      <c r="E16" s="183"/>
      <c r="F16" s="183"/>
      <c r="G16" s="183"/>
      <c r="H16" s="183"/>
      <c r="I16" s="183"/>
      <c r="J16" s="183"/>
    </row>
    <row r="17" spans="1:10">
      <c r="A17" s="85" t="s">
        <v>72</v>
      </c>
      <c r="B17" s="183" t="s">
        <v>111</v>
      </c>
      <c r="C17" s="183"/>
      <c r="D17" s="183"/>
      <c r="E17" s="183"/>
      <c r="F17" s="183"/>
      <c r="G17" s="183"/>
      <c r="H17" s="183"/>
      <c r="I17" s="183"/>
      <c r="J17" s="183"/>
    </row>
    <row r="18" spans="1:10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ht="26.25" customHeight="1">
      <c r="A19" s="188" t="s">
        <v>268</v>
      </c>
      <c r="B19" s="188"/>
      <c r="C19" s="188"/>
      <c r="D19" s="188"/>
      <c r="E19" s="188"/>
      <c r="F19" s="188"/>
      <c r="G19" s="188"/>
      <c r="H19" s="188"/>
      <c r="I19" s="188"/>
      <c r="J19" s="188"/>
    </row>
    <row r="20" spans="1:10">
      <c r="A20" s="168" t="s">
        <v>68</v>
      </c>
      <c r="B20" s="189" t="s">
        <v>263</v>
      </c>
      <c r="C20" s="189"/>
      <c r="D20" s="189"/>
      <c r="E20" s="189"/>
      <c r="F20" s="189"/>
      <c r="G20" s="189"/>
      <c r="H20" s="189"/>
      <c r="I20" s="189"/>
      <c r="J20" s="189"/>
    </row>
    <row r="21" spans="1:10">
      <c r="A21" s="168" t="s">
        <v>69</v>
      </c>
      <c r="B21" s="189" t="s">
        <v>71</v>
      </c>
      <c r="C21" s="189"/>
      <c r="D21" s="189"/>
      <c r="E21" s="189"/>
      <c r="F21" s="189"/>
      <c r="G21" s="189"/>
      <c r="H21" s="189"/>
      <c r="I21" s="189"/>
      <c r="J21" s="189"/>
    </row>
    <row r="22" spans="1:10">
      <c r="A22" s="168" t="s">
        <v>70</v>
      </c>
      <c r="B22" s="189" t="s">
        <v>75</v>
      </c>
      <c r="C22" s="189"/>
      <c r="D22" s="189"/>
      <c r="E22" s="189"/>
      <c r="F22" s="189"/>
      <c r="G22" s="189"/>
      <c r="H22" s="189"/>
      <c r="I22" s="189"/>
      <c r="J22" s="189"/>
    </row>
    <row r="23" spans="1:10">
      <c r="A23" s="168" t="s">
        <v>72</v>
      </c>
      <c r="B23" s="189" t="s">
        <v>264</v>
      </c>
      <c r="C23" s="189"/>
      <c r="D23" s="189"/>
      <c r="E23" s="189"/>
      <c r="F23" s="189"/>
      <c r="G23" s="189"/>
      <c r="H23" s="189"/>
      <c r="I23" s="189"/>
      <c r="J23" s="189"/>
    </row>
    <row r="24" spans="1:10" ht="39" customHeight="1">
      <c r="A24" s="168" t="s">
        <v>73</v>
      </c>
      <c r="B24" s="181" t="s">
        <v>269</v>
      </c>
      <c r="C24" s="181"/>
      <c r="D24" s="181"/>
      <c r="E24" s="181"/>
      <c r="F24" s="181"/>
      <c r="G24" s="181"/>
      <c r="H24" s="181"/>
      <c r="I24" s="181"/>
      <c r="J24" s="181"/>
    </row>
    <row r="25" spans="1:10" ht="24.75" customHeight="1">
      <c r="A25" s="168" t="s">
        <v>74</v>
      </c>
      <c r="B25" s="181" t="s">
        <v>265</v>
      </c>
      <c r="C25" s="181"/>
      <c r="D25" s="181"/>
      <c r="E25" s="181"/>
      <c r="F25" s="181"/>
      <c r="G25" s="181"/>
      <c r="H25" s="181"/>
      <c r="I25" s="181"/>
      <c r="J25" s="181"/>
    </row>
    <row r="27" spans="1:10" ht="27" customHeight="1">
      <c r="A27" s="181" t="s">
        <v>80</v>
      </c>
      <c r="B27" s="181"/>
      <c r="C27" s="181"/>
      <c r="D27" s="181"/>
      <c r="E27" s="181"/>
      <c r="F27" s="181"/>
      <c r="G27" s="181"/>
      <c r="H27" s="181"/>
      <c r="I27" s="181"/>
      <c r="J27" s="181"/>
    </row>
    <row r="28" spans="1:10">
      <c r="A28" s="49"/>
      <c r="B28" s="49"/>
      <c r="C28" s="49"/>
      <c r="D28" s="49"/>
      <c r="E28" s="49"/>
      <c r="F28" s="49"/>
      <c r="G28" s="49"/>
      <c r="H28" s="49"/>
      <c r="I28" s="49"/>
      <c r="J28" s="49"/>
    </row>
    <row r="29" spans="1:10" ht="28.5" customHeight="1">
      <c r="A29" s="181" t="s">
        <v>261</v>
      </c>
      <c r="B29" s="181"/>
      <c r="C29" s="181"/>
      <c r="D29" s="181"/>
      <c r="E29" s="181"/>
      <c r="F29" s="181"/>
      <c r="G29" s="181"/>
      <c r="H29" s="181"/>
      <c r="I29" s="181"/>
      <c r="J29" s="181"/>
    </row>
    <row r="31" spans="1:10">
      <c r="A31" s="181" t="s">
        <v>266</v>
      </c>
      <c r="B31" s="181"/>
      <c r="C31" s="181"/>
      <c r="D31" s="181"/>
      <c r="E31" s="181"/>
      <c r="F31" s="181"/>
      <c r="G31" s="181"/>
      <c r="H31" s="181"/>
      <c r="I31" s="181"/>
      <c r="J31" s="181"/>
    </row>
    <row r="33" spans="1:10" ht="32.25" customHeight="1">
      <c r="A33" s="181" t="s">
        <v>284</v>
      </c>
      <c r="B33" s="181"/>
      <c r="C33" s="181"/>
      <c r="D33" s="181"/>
      <c r="E33" s="181"/>
      <c r="F33" s="181"/>
      <c r="G33" s="181"/>
      <c r="H33" s="181"/>
      <c r="I33" s="181"/>
      <c r="J33" s="181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tabSelected="1" zoomScaleNormal="100" workbookViewId="0">
      <pane ySplit="2" topLeftCell="A3" activePane="bottomLeft" state="frozen"/>
      <selection activeCell="G5" sqref="G5:R5"/>
      <selection pane="bottomLeft" activeCell="A3" sqref="A3:D3"/>
    </sheetView>
  </sheetViews>
  <sheetFormatPr defaultRowHeight="15"/>
  <cols>
    <col min="1" max="1" width="39.5703125" style="95" customWidth="1"/>
    <col min="2" max="2" width="26.42578125" style="95" customWidth="1"/>
    <col min="3" max="3" width="22.7109375" style="95" customWidth="1"/>
    <col min="4" max="4" width="25.28515625" style="95" customWidth="1"/>
    <col min="5" max="6" width="9.140625" style="95"/>
    <col min="7" max="7" width="19.140625" style="95" bestFit="1" customWidth="1"/>
    <col min="8" max="16384" width="9.140625" style="95"/>
  </cols>
  <sheetData>
    <row r="1" spans="1:26" ht="8.25" customHeight="1">
      <c r="G1" s="96"/>
      <c r="Z1" s="95">
        <v>1</v>
      </c>
    </row>
    <row r="2" spans="1:26" ht="43.5" customHeight="1">
      <c r="A2" s="166" t="s">
        <v>256</v>
      </c>
      <c r="G2" s="96"/>
    </row>
    <row r="3" spans="1:26" ht="38.25" customHeight="1">
      <c r="A3" s="192" t="s">
        <v>279</v>
      </c>
      <c r="B3" s="192"/>
      <c r="C3" s="192"/>
      <c r="D3" s="192"/>
      <c r="G3" s="96"/>
    </row>
    <row r="4" spans="1:26" ht="6.75" customHeight="1">
      <c r="A4" s="164"/>
      <c r="B4" s="164"/>
      <c r="C4" s="164"/>
      <c r="D4" s="164"/>
      <c r="G4" s="96"/>
    </row>
    <row r="5" spans="1:26" ht="19.5" customHeight="1">
      <c r="A5" s="116" t="s">
        <v>25</v>
      </c>
      <c r="D5" s="171" t="s">
        <v>282</v>
      </c>
    </row>
    <row r="6" spans="1:26" ht="23.25" customHeight="1">
      <c r="A6" s="110" t="s">
        <v>116</v>
      </c>
      <c r="B6" s="163" t="s">
        <v>281</v>
      </c>
    </row>
    <row r="7" spans="1:26" ht="23.25" customHeight="1">
      <c r="A7" s="110" t="s">
        <v>24</v>
      </c>
      <c r="B7" s="165" t="str">
        <f>VLOOKUP($Z$1,jednostki!$A$2:$C$90,2,FALSE)</f>
        <v>Lista j.s.t.</v>
      </c>
    </row>
    <row r="8" spans="1:26" ht="23.25" customHeight="1">
      <c r="A8" s="110" t="s">
        <v>23</v>
      </c>
      <c r="B8" s="165">
        <f>VLOOKUP($Z$1,jednostki!$A$2:$C$90,3,FALSE)</f>
        <v>0</v>
      </c>
      <c r="C8" s="97"/>
      <c r="D8" s="97"/>
      <c r="F8" s="190" t="s">
        <v>258</v>
      </c>
      <c r="G8" s="190"/>
    </row>
    <row r="9" spans="1:26" ht="15.75" customHeight="1" thickBot="1">
      <c r="F9" s="190"/>
      <c r="G9" s="190"/>
    </row>
    <row r="10" spans="1:26" ht="30.75" customHeight="1" thickBot="1">
      <c r="A10" s="98" t="s">
        <v>28</v>
      </c>
      <c r="B10" s="99" t="s">
        <v>29</v>
      </c>
      <c r="C10" s="99" t="s">
        <v>30</v>
      </c>
      <c r="D10" s="100" t="s">
        <v>31</v>
      </c>
      <c r="F10" s="191"/>
      <c r="G10" s="191"/>
    </row>
    <row r="11" spans="1:26" ht="31.5" customHeight="1">
      <c r="A11" s="101" t="s">
        <v>26</v>
      </c>
      <c r="B11" s="102">
        <f>KREDYTY!E9</f>
        <v>12199031.85</v>
      </c>
      <c r="C11" s="102">
        <f>KREDYTY!F10</f>
        <v>1141575.1000000001</v>
      </c>
      <c r="D11" s="102">
        <f>KREDYTY!D8</f>
        <v>13340606.949999999</v>
      </c>
      <c r="F11" s="197">
        <f>SUM('Informacje dla KRRIO'!D11,'Informacje dla KRRIO'!D12,'Informacje dla KRRIO'!D13,'Informacje dla KRRIO'!D14,'Informacje dla KRRIO'!D15)-B11-B12</f>
        <v>0</v>
      </c>
      <c r="G11" s="197"/>
    </row>
    <row r="12" spans="1:26" ht="31.5" customHeight="1">
      <c r="A12" s="103" t="s">
        <v>27</v>
      </c>
      <c r="B12" s="102">
        <f>POŻYCZKI!E9</f>
        <v>160000</v>
      </c>
      <c r="C12" s="104">
        <f>POŻYCZKI!F10</f>
        <v>12779.02</v>
      </c>
      <c r="D12" s="104">
        <f>POŻYCZKI!D8</f>
        <v>172779.02</v>
      </c>
      <c r="F12" s="197"/>
      <c r="G12" s="197"/>
    </row>
    <row r="13" spans="1:26" ht="66.75" customHeight="1">
      <c r="A13" s="105" t="s">
        <v>189</v>
      </c>
      <c r="B13" s="102">
        <f>'PAP.WART. - płynny rynek wtórny'!E9</f>
        <v>0</v>
      </c>
      <c r="C13" s="104">
        <f>'PAP.WART. - płynny rynek wtórny'!F10</f>
        <v>0</v>
      </c>
      <c r="D13" s="104">
        <f>'PAP.WART. - płynny rynek wtórny'!D8</f>
        <v>0</v>
      </c>
      <c r="F13" s="198" t="s">
        <v>105</v>
      </c>
      <c r="G13" s="198"/>
    </row>
    <row r="14" spans="1:26" ht="66.75" customHeight="1">
      <c r="A14" s="105" t="s">
        <v>190</v>
      </c>
      <c r="B14" s="102">
        <f>'PAP.WART-brak płynnego rynku wt'!E9</f>
        <v>0</v>
      </c>
      <c r="C14" s="104">
        <f>'PAP.WART-brak płynnego rynku wt'!F10</f>
        <v>0</v>
      </c>
      <c r="D14" s="104">
        <f>'PAP.WART-brak płynnego rynku wt'!D8</f>
        <v>0</v>
      </c>
      <c r="F14" s="197">
        <f>'Informacje dla KRRIO'!D17-'DANE ZBIORCZO'!B14</f>
        <v>0</v>
      </c>
      <c r="G14" s="197"/>
    </row>
    <row r="15" spans="1:26" ht="31.5" customHeight="1" thickBot="1">
      <c r="A15" s="142" t="s">
        <v>63</v>
      </c>
      <c r="B15" s="143">
        <f>INNE!E9</f>
        <v>0</v>
      </c>
      <c r="C15" s="144">
        <f>INNE!F10</f>
        <v>0</v>
      </c>
      <c r="D15" s="144">
        <f>INNE!D8</f>
        <v>0</v>
      </c>
      <c r="F15" s="198" t="s">
        <v>105</v>
      </c>
      <c r="G15" s="198"/>
    </row>
    <row r="16" spans="1:26" ht="30.75" customHeight="1" thickBot="1">
      <c r="A16" s="145" t="s">
        <v>32</v>
      </c>
      <c r="B16" s="146">
        <f>SUM(B11:B15)</f>
        <v>12359031.85</v>
      </c>
      <c r="C16" s="146">
        <f>SUM(C11:C15)</f>
        <v>1154354.1200000001</v>
      </c>
      <c r="D16" s="147">
        <f>SUM(D11:D15)</f>
        <v>13513385.969999999</v>
      </c>
      <c r="E16" s="106"/>
      <c r="F16" s="167"/>
      <c r="G16" s="167"/>
    </row>
    <row r="18" spans="1:4" ht="30.75" customHeight="1">
      <c r="A18" s="107" t="s">
        <v>34</v>
      </c>
      <c r="B18" s="108">
        <f>PORĘCZENIA!E9</f>
        <v>0</v>
      </c>
      <c r="C18" s="108">
        <f>PORĘCZENIA!F10</f>
        <v>0</v>
      </c>
      <c r="D18" s="108">
        <f>PORĘCZENIA!D8</f>
        <v>0</v>
      </c>
    </row>
    <row r="19" spans="1:4" ht="18.75" customHeight="1"/>
    <row r="20" spans="1:4" ht="30.75" customHeight="1">
      <c r="A20" s="199" t="s">
        <v>278</v>
      </c>
      <c r="B20" s="199"/>
      <c r="C20" s="199"/>
      <c r="D20" s="108">
        <f>'Pozostałe operacje finansowe'!$C$22</f>
        <v>0</v>
      </c>
    </row>
    <row r="21" spans="1:4" ht="18.75" customHeight="1">
      <c r="A21" s="172"/>
      <c r="B21" s="172"/>
      <c r="C21" s="172"/>
      <c r="D21" s="173"/>
    </row>
    <row r="22" spans="1:4" ht="18.75" customHeight="1">
      <c r="A22" s="172"/>
      <c r="B22" s="172"/>
      <c r="C22" s="172"/>
      <c r="D22" s="173"/>
    </row>
    <row r="23" spans="1:4" ht="18.75" customHeight="1"/>
    <row r="24" spans="1:4" ht="18.75" customHeight="1"/>
    <row r="25" spans="1:4" ht="18.75" customHeight="1">
      <c r="A25" s="109" t="s">
        <v>43</v>
      </c>
      <c r="B25" s="130" t="s">
        <v>300</v>
      </c>
      <c r="C25" s="110"/>
    </row>
    <row r="26" spans="1:4" ht="18.75" customHeight="1">
      <c r="A26" s="109" t="s">
        <v>44</v>
      </c>
      <c r="B26" s="139" t="s">
        <v>301</v>
      </c>
      <c r="C26" s="119"/>
    </row>
    <row r="27" spans="1:4" ht="18.75" customHeight="1">
      <c r="A27" s="109" t="s">
        <v>46</v>
      </c>
      <c r="B27" s="139" t="s">
        <v>302</v>
      </c>
      <c r="C27" s="119"/>
    </row>
    <row r="28" spans="1:4" ht="18.75" customHeight="1">
      <c r="A28" s="111"/>
      <c r="B28" s="111"/>
    </row>
    <row r="29" spans="1:4" ht="18.75" customHeight="1">
      <c r="A29" s="111"/>
      <c r="B29" s="111"/>
    </row>
    <row r="30" spans="1:4" ht="18.75" customHeight="1">
      <c r="A30" s="111"/>
      <c r="B30" s="111"/>
    </row>
    <row r="31" spans="1:4" ht="18.75" customHeight="1">
      <c r="A31" s="111"/>
      <c r="B31" s="111"/>
    </row>
    <row r="32" spans="1:4" ht="18.75" customHeight="1">
      <c r="A32" s="111"/>
      <c r="B32" s="111"/>
    </row>
    <row r="33" spans="1:6" ht="18.75" customHeight="1">
      <c r="A33" s="111"/>
      <c r="B33" s="111"/>
    </row>
    <row r="34" spans="1:6" ht="18.75" customHeight="1">
      <c r="A34" s="111"/>
      <c r="C34" s="193" t="s">
        <v>303</v>
      </c>
      <c r="D34" s="194"/>
      <c r="E34" s="112"/>
      <c r="F34" s="113"/>
    </row>
    <row r="35" spans="1:6">
      <c r="A35" s="111"/>
      <c r="C35" s="195" t="s">
        <v>45</v>
      </c>
      <c r="D35" s="195"/>
      <c r="E35" s="113"/>
      <c r="F35" s="113"/>
    </row>
    <row r="36" spans="1:6">
      <c r="A36" s="111"/>
      <c r="C36" s="196" t="s">
        <v>47</v>
      </c>
      <c r="D36" s="196"/>
      <c r="E36" s="113"/>
      <c r="F36" s="113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9" priority="2" stopIfTrue="1" operator="notEqual">
      <formula>0</formula>
    </cfRule>
  </conditionalFormatting>
  <conditionalFormatting sqref="F14:G14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323850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zoomScale="80" zoomScaleNormal="80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9" t="s">
        <v>191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5" t="s">
        <v>113</v>
      </c>
      <c r="H2" s="235"/>
      <c r="I2" s="88" t="str">
        <f>'DANE ZBIORCZO'!B6</f>
        <v>30.06.2020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6" t="s">
        <v>76</v>
      </c>
      <c r="B3" s="237"/>
      <c r="C3" s="238"/>
      <c r="D3" s="115">
        <f>'DANE ZBIORCZO'!B8</f>
        <v>0</v>
      </c>
      <c r="E3" s="234" t="str">
        <f>'DANE ZBIORCZO'!B7</f>
        <v>Lista j.s.t.</v>
      </c>
      <c r="F3" s="234"/>
      <c r="G3" s="234"/>
      <c r="H3" s="234"/>
      <c r="I3" s="23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9" t="s">
        <v>222</v>
      </c>
      <c r="B4" s="240"/>
      <c r="C4" s="232" t="s">
        <v>66</v>
      </c>
      <c r="D4" s="243" t="str">
        <f>"niespłacone zobowiązania 
na dzień "&amp;TEXT('DANE ZBIORCZO'!B6,"dd.mm.rrrr")&amp;" r. (4+5+6+…+15)"</f>
        <v>niespłacone zobowiązania 
na dzień 30.06.2020 r. r. (4+5+6+…+15)</v>
      </c>
      <c r="E4" s="244"/>
      <c r="F4" s="245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1"/>
    </row>
    <row r="5" spans="1:19" ht="69" customHeight="1" thickBot="1">
      <c r="A5" s="241"/>
      <c r="B5" s="242"/>
      <c r="C5" s="233"/>
      <c r="D5" s="246"/>
      <c r="E5" s="247"/>
      <c r="F5" s="248"/>
      <c r="G5" s="126" t="s">
        <v>283</v>
      </c>
      <c r="H5" s="127" t="s">
        <v>4</v>
      </c>
      <c r="I5" s="126" t="s">
        <v>5</v>
      </c>
      <c r="J5" s="127" t="s">
        <v>6</v>
      </c>
      <c r="K5" s="126" t="s">
        <v>7</v>
      </c>
      <c r="L5" s="127" t="s">
        <v>8</v>
      </c>
      <c r="M5" s="126" t="s">
        <v>9</v>
      </c>
      <c r="N5" s="127" t="s">
        <v>10</v>
      </c>
      <c r="O5" s="126" t="s">
        <v>11</v>
      </c>
      <c r="P5" s="127" t="s">
        <v>14</v>
      </c>
      <c r="Q5" s="126" t="s">
        <v>260</v>
      </c>
      <c r="R5" s="128" t="s">
        <v>273</v>
      </c>
    </row>
    <row r="6" spans="1:19" ht="9.75" customHeight="1" thickBot="1">
      <c r="A6" s="221">
        <v>1</v>
      </c>
      <c r="B6" s="222"/>
      <c r="C6" s="9">
        <v>2</v>
      </c>
      <c r="D6" s="218">
        <v>3</v>
      </c>
      <c r="E6" s="219"/>
      <c r="F6" s="220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223" t="s">
        <v>12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5"/>
    </row>
    <row r="8" spans="1:19" ht="23.1" customHeight="1" thickBot="1">
      <c r="A8" s="226" t="s">
        <v>65</v>
      </c>
      <c r="B8" s="227"/>
      <c r="C8" s="228"/>
      <c r="D8" s="13">
        <f>SUM(D11:D65536)</f>
        <v>13340606.949999999</v>
      </c>
      <c r="E8" s="14" t="s">
        <v>15</v>
      </c>
      <c r="F8" s="14" t="s">
        <v>15</v>
      </c>
      <c r="G8" s="15">
        <f>SUM(G11,G14,G17,G20,G23,G26,G29,G32,G35,G38,G41,G44,G47,G50,G53,G56,G59,G62,G65,G68,G71,G74,G77,G80,G83,G86,G89,G92,G95,G98)</f>
        <v>1280546.08</v>
      </c>
      <c r="H8" s="15">
        <f t="shared" ref="H8:R8" si="0">SUM(H11,H14,H17,H20,H23,H26,H29,H32,H35,H38,H41,H44,H47,H50,H53,H56,H59,H62,H65,H68,H71,H74,H77,H80,H83,H86,H89,H92,H95,H98)</f>
        <v>2130701.1399999997</v>
      </c>
      <c r="I8" s="15">
        <f t="shared" si="0"/>
        <v>1483865.3900000001</v>
      </c>
      <c r="J8" s="15">
        <f t="shared" si="0"/>
        <v>1358665.36</v>
      </c>
      <c r="K8" s="15">
        <f t="shared" si="0"/>
        <v>1286423.54</v>
      </c>
      <c r="L8" s="15">
        <f t="shared" si="0"/>
        <v>1260803.54</v>
      </c>
      <c r="M8" s="15">
        <f t="shared" si="0"/>
        <v>1235183.54</v>
      </c>
      <c r="N8" s="15">
        <f t="shared" si="0"/>
        <v>1209563.54</v>
      </c>
      <c r="O8" s="15">
        <f t="shared" si="0"/>
        <v>1183983.54</v>
      </c>
      <c r="P8" s="15">
        <f t="shared" si="0"/>
        <v>910871.28</v>
      </c>
      <c r="Q8" s="15">
        <f t="shared" si="0"/>
        <v>0</v>
      </c>
      <c r="R8" s="125">
        <f t="shared" si="0"/>
        <v>0</v>
      </c>
    </row>
    <row r="9" spans="1:19" ht="23.1" customHeight="1" thickBot="1">
      <c r="A9" s="212" t="s">
        <v>2</v>
      </c>
      <c r="B9" s="213"/>
      <c r="C9" s="214"/>
      <c r="D9" s="14" t="s">
        <v>15</v>
      </c>
      <c r="E9" s="13">
        <f>SUM(E11:E65536)</f>
        <v>12199031.85</v>
      </c>
      <c r="F9" s="14" t="s">
        <v>15</v>
      </c>
      <c r="G9" s="15">
        <f t="shared" ref="G9:R10" si="1">SUM(G12,G15,G18,G21,G24,G27,G30,G33,G36,G39,G42,G45,G48,G51,G54,G57,G60,G63,G66,G69,G72,G75,G78,G81,G84,G87,G90,G93,G96,G99)</f>
        <v>1157846.44</v>
      </c>
      <c r="H9" s="15">
        <f t="shared" si="1"/>
        <v>1902097.5899999999</v>
      </c>
      <c r="I9" s="15">
        <f t="shared" si="1"/>
        <v>1292853.26</v>
      </c>
      <c r="J9" s="15">
        <f t="shared" si="1"/>
        <v>1196214.56</v>
      </c>
      <c r="K9" s="15">
        <f t="shared" si="1"/>
        <v>1149996</v>
      </c>
      <c r="L9" s="15">
        <f t="shared" si="1"/>
        <v>1149996</v>
      </c>
      <c r="M9" s="15">
        <f t="shared" si="1"/>
        <v>1149996</v>
      </c>
      <c r="N9" s="15">
        <f t="shared" si="1"/>
        <v>1149996</v>
      </c>
      <c r="O9" s="15">
        <f t="shared" si="1"/>
        <v>1150036</v>
      </c>
      <c r="P9" s="15">
        <f t="shared" si="1"/>
        <v>900000</v>
      </c>
      <c r="Q9" s="15">
        <f t="shared" si="1"/>
        <v>0</v>
      </c>
      <c r="R9" s="125">
        <f t="shared" si="1"/>
        <v>0</v>
      </c>
    </row>
    <row r="10" spans="1:19" ht="23.1" customHeight="1" thickBot="1">
      <c r="A10" s="215" t="s">
        <v>3</v>
      </c>
      <c r="B10" s="216"/>
      <c r="C10" s="217"/>
      <c r="D10" s="14" t="s">
        <v>15</v>
      </c>
      <c r="E10" s="14" t="s">
        <v>15</v>
      </c>
      <c r="F10" s="13">
        <f>SUM(F11:F65536)</f>
        <v>1141575.1000000001</v>
      </c>
      <c r="G10" s="15">
        <f t="shared" si="1"/>
        <v>122699.64</v>
      </c>
      <c r="H10" s="15">
        <f t="shared" si="1"/>
        <v>228603.55</v>
      </c>
      <c r="I10" s="15">
        <f t="shared" si="1"/>
        <v>191012.13</v>
      </c>
      <c r="J10" s="15">
        <f t="shared" si="1"/>
        <v>162450.79999999999</v>
      </c>
      <c r="K10" s="15">
        <f t="shared" si="1"/>
        <v>136427.54</v>
      </c>
      <c r="L10" s="15">
        <f t="shared" si="1"/>
        <v>110807.54</v>
      </c>
      <c r="M10" s="15">
        <f t="shared" si="1"/>
        <v>85187.54</v>
      </c>
      <c r="N10" s="15">
        <f t="shared" si="1"/>
        <v>59567.54</v>
      </c>
      <c r="O10" s="15">
        <f t="shared" si="1"/>
        <v>33947.54</v>
      </c>
      <c r="P10" s="15">
        <f t="shared" si="1"/>
        <v>10871.28</v>
      </c>
      <c r="Q10" s="15">
        <f t="shared" si="1"/>
        <v>0</v>
      </c>
      <c r="R10" s="125">
        <f t="shared" si="1"/>
        <v>0</v>
      </c>
    </row>
    <row r="11" spans="1:19" ht="36.75" customHeight="1">
      <c r="A11" s="114" t="s">
        <v>192</v>
      </c>
      <c r="B11" s="174" t="s">
        <v>285</v>
      </c>
      <c r="C11" s="207" t="s">
        <v>289</v>
      </c>
      <c r="D11" s="16">
        <f>E12+F13</f>
        <v>183392.16</v>
      </c>
      <c r="E11" s="17" t="s">
        <v>15</v>
      </c>
      <c r="F11" s="17" t="s">
        <v>15</v>
      </c>
      <c r="G11" s="16">
        <f>SUM(G12:G13)</f>
        <v>183392.16</v>
      </c>
      <c r="H11" s="16">
        <f t="shared" ref="H11:R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 t="shared" si="2"/>
        <v>0</v>
      </c>
    </row>
    <row r="12" spans="1:19" ht="23.1" customHeight="1">
      <c r="A12" s="200" t="s">
        <v>0</v>
      </c>
      <c r="B12" s="201"/>
      <c r="C12" s="208"/>
      <c r="D12" s="18" t="s">
        <v>15</v>
      </c>
      <c r="E12" s="19">
        <f>SUM(G12:R12)</f>
        <v>179487.16</v>
      </c>
      <c r="F12" s="18" t="s">
        <v>15</v>
      </c>
      <c r="G12" s="20">
        <v>179487.16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202" t="s">
        <v>1</v>
      </c>
      <c r="B13" s="203"/>
      <c r="C13" s="209"/>
      <c r="D13" s="23" t="s">
        <v>15</v>
      </c>
      <c r="E13" s="23" t="s">
        <v>15</v>
      </c>
      <c r="F13" s="24">
        <f>SUM(G13:R13)</f>
        <v>3905</v>
      </c>
      <c r="G13" s="25">
        <v>3905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7"/>
    </row>
    <row r="14" spans="1:19" ht="54" customHeight="1">
      <c r="A14" s="114" t="s">
        <v>193</v>
      </c>
      <c r="B14" s="175" t="s">
        <v>286</v>
      </c>
      <c r="C14" s="207" t="s">
        <v>290</v>
      </c>
      <c r="D14" s="16">
        <f>E15+F16</f>
        <v>947579.14999999991</v>
      </c>
      <c r="E14" s="17" t="s">
        <v>15</v>
      </c>
      <c r="F14" s="17" t="s">
        <v>15</v>
      </c>
      <c r="G14" s="16">
        <f>SUM(G15:G16)</f>
        <v>337615.04</v>
      </c>
      <c r="H14" s="16">
        <f t="shared" ref="H14:R14" si="3">SUM(H15:H16)</f>
        <v>609964.11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00" t="s">
        <v>0</v>
      </c>
      <c r="B15" s="201"/>
      <c r="C15" s="208"/>
      <c r="D15" s="18" t="s">
        <v>15</v>
      </c>
      <c r="E15" s="19">
        <f>SUM(G15:R15)</f>
        <v>928572.14999999991</v>
      </c>
      <c r="F15" s="18" t="s">
        <v>15</v>
      </c>
      <c r="G15" s="20">
        <v>327731.03999999998</v>
      </c>
      <c r="H15" s="20">
        <v>600841.11</v>
      </c>
      <c r="I15" s="20"/>
      <c r="J15" s="20"/>
      <c r="K15" s="20"/>
      <c r="L15" s="20"/>
      <c r="M15" s="20"/>
      <c r="N15" s="20"/>
      <c r="O15" s="20"/>
      <c r="P15" s="20"/>
      <c r="Q15" s="20"/>
      <c r="R15" s="22"/>
    </row>
    <row r="16" spans="1:19" ht="23.1" customHeight="1" thickBot="1">
      <c r="A16" s="202" t="s">
        <v>1</v>
      </c>
      <c r="B16" s="203"/>
      <c r="C16" s="209"/>
      <c r="D16" s="23" t="s">
        <v>15</v>
      </c>
      <c r="E16" s="23" t="s">
        <v>15</v>
      </c>
      <c r="F16" s="24">
        <f>SUM(G16:R16)</f>
        <v>19007</v>
      </c>
      <c r="G16" s="25">
        <v>9884</v>
      </c>
      <c r="H16" s="25">
        <v>9123</v>
      </c>
      <c r="I16" s="25"/>
      <c r="J16" s="25"/>
      <c r="K16" s="25"/>
      <c r="L16" s="25"/>
      <c r="M16" s="25"/>
      <c r="N16" s="25"/>
      <c r="O16" s="25"/>
      <c r="P16" s="25"/>
      <c r="Q16" s="25"/>
      <c r="R16" s="27"/>
    </row>
    <row r="17" spans="1:18" ht="53.25" customHeight="1">
      <c r="A17" s="114" t="s">
        <v>194</v>
      </c>
      <c r="B17" s="176" t="s">
        <v>287</v>
      </c>
      <c r="C17" s="207" t="s">
        <v>291</v>
      </c>
      <c r="D17" s="16">
        <f>E18+F19</f>
        <v>252373.17</v>
      </c>
      <c r="E17" s="17" t="s">
        <v>15</v>
      </c>
      <c r="F17" s="17" t="s">
        <v>15</v>
      </c>
      <c r="G17" s="16">
        <f>SUM(G18:G19)</f>
        <v>53004.160000000003</v>
      </c>
      <c r="H17" s="16">
        <f t="shared" ref="H17:R17" si="4">SUM(H18:H19)</f>
        <v>104870.41</v>
      </c>
      <c r="I17" s="16">
        <f t="shared" si="4"/>
        <v>94498.6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10" t="s">
        <v>0</v>
      </c>
      <c r="B18" s="211"/>
      <c r="C18" s="208"/>
      <c r="D18" s="18" t="s">
        <v>15</v>
      </c>
      <c r="E18" s="19">
        <f>SUM(G18:R18)</f>
        <v>243697.58000000002</v>
      </c>
      <c r="F18" s="18" t="s">
        <v>15</v>
      </c>
      <c r="G18" s="20">
        <v>50420.160000000003</v>
      </c>
      <c r="H18" s="20">
        <v>100840.32000000001</v>
      </c>
      <c r="I18" s="20">
        <v>92437.1</v>
      </c>
      <c r="J18" s="20"/>
      <c r="K18" s="20"/>
      <c r="L18" s="20"/>
      <c r="M18" s="20"/>
      <c r="N18" s="20"/>
      <c r="O18" s="20"/>
      <c r="P18" s="20"/>
      <c r="Q18" s="20"/>
      <c r="R18" s="22"/>
    </row>
    <row r="19" spans="1:18" ht="23.1" customHeight="1" thickBot="1">
      <c r="A19" s="202" t="s">
        <v>1</v>
      </c>
      <c r="B19" s="203"/>
      <c r="C19" s="209"/>
      <c r="D19" s="23" t="s">
        <v>15</v>
      </c>
      <c r="E19" s="23" t="s">
        <v>15</v>
      </c>
      <c r="F19" s="24">
        <f>SUM(G19:R19)</f>
        <v>8675.59</v>
      </c>
      <c r="G19" s="25">
        <v>2584</v>
      </c>
      <c r="H19" s="25">
        <v>4030.09</v>
      </c>
      <c r="I19" s="25">
        <v>2061.5</v>
      </c>
      <c r="J19" s="25"/>
      <c r="K19" s="25"/>
      <c r="L19" s="25"/>
      <c r="M19" s="25"/>
      <c r="N19" s="25"/>
      <c r="O19" s="25"/>
      <c r="P19" s="25"/>
      <c r="Q19" s="25"/>
      <c r="R19" s="27"/>
    </row>
    <row r="20" spans="1:18" ht="61.5" customHeight="1">
      <c r="A20" s="114" t="s">
        <v>195</v>
      </c>
      <c r="B20" s="177" t="s">
        <v>292</v>
      </c>
      <c r="C20" s="207" t="s">
        <v>293</v>
      </c>
      <c r="D20" s="16">
        <f>E21+F22</f>
        <v>177111.87000000002</v>
      </c>
      <c r="E20" s="17" t="s">
        <v>15</v>
      </c>
      <c r="F20" s="17" t="s">
        <v>15</v>
      </c>
      <c r="G20" s="16">
        <f>SUM(G21:G22)</f>
        <v>26203.72</v>
      </c>
      <c r="H20" s="16">
        <f t="shared" ref="H20:R20" si="5">SUM(H21:H22)</f>
        <v>52583.08</v>
      </c>
      <c r="I20" s="16">
        <f t="shared" si="5"/>
        <v>51703.25</v>
      </c>
      <c r="J20" s="16">
        <f t="shared" si="5"/>
        <v>46621.82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10" t="s">
        <v>0</v>
      </c>
      <c r="B21" s="211"/>
      <c r="C21" s="208"/>
      <c r="D21" s="18" t="s">
        <v>15</v>
      </c>
      <c r="E21" s="19">
        <f>SUM(G21:R21)</f>
        <v>172268.96000000002</v>
      </c>
      <c r="F21" s="18" t="s">
        <v>15</v>
      </c>
      <c r="G21" s="20">
        <v>25210.080000000002</v>
      </c>
      <c r="H21" s="20">
        <v>50420.160000000003</v>
      </c>
      <c r="I21" s="20">
        <v>50420.160000000003</v>
      </c>
      <c r="J21" s="20">
        <v>46218.559999999998</v>
      </c>
      <c r="K21" s="20"/>
      <c r="L21" s="20"/>
      <c r="M21" s="20"/>
      <c r="N21" s="20"/>
      <c r="O21" s="20"/>
      <c r="P21" s="20"/>
      <c r="Q21" s="20"/>
      <c r="R21" s="22"/>
    </row>
    <row r="22" spans="1:18" ht="23.1" customHeight="1" thickBot="1">
      <c r="A22" s="202" t="s">
        <v>1</v>
      </c>
      <c r="B22" s="203"/>
      <c r="C22" s="209"/>
      <c r="D22" s="23" t="s">
        <v>15</v>
      </c>
      <c r="E22" s="23" t="s">
        <v>15</v>
      </c>
      <c r="F22" s="24">
        <f>SUM(G22:R22)</f>
        <v>4842.91</v>
      </c>
      <c r="G22" s="25">
        <v>993.64</v>
      </c>
      <c r="H22" s="25">
        <v>2162.92</v>
      </c>
      <c r="I22" s="25">
        <v>1283.0899999999999</v>
      </c>
      <c r="J22" s="25">
        <v>403.26</v>
      </c>
      <c r="K22" s="25"/>
      <c r="L22" s="25"/>
      <c r="M22" s="25"/>
      <c r="N22" s="25"/>
      <c r="O22" s="25"/>
      <c r="P22" s="25"/>
      <c r="Q22" s="25"/>
      <c r="R22" s="27"/>
    </row>
    <row r="23" spans="1:18" ht="45.75" customHeight="1">
      <c r="A23" s="114" t="s">
        <v>196</v>
      </c>
      <c r="B23" s="178" t="s">
        <v>288</v>
      </c>
      <c r="C23" s="207" t="s">
        <v>294</v>
      </c>
      <c r="D23" s="16">
        <f>E24+F25</f>
        <v>2327000.08</v>
      </c>
      <c r="E23" s="17" t="s">
        <v>15</v>
      </c>
      <c r="F23" s="17" t="s">
        <v>15</v>
      </c>
      <c r="G23" s="16">
        <f>SUM(G24:G25)</f>
        <v>147542</v>
      </c>
      <c r="H23" s="16">
        <f t="shared" ref="H23:R23" si="6">SUM(H24:H25)</f>
        <v>291852.26</v>
      </c>
      <c r="I23" s="16">
        <f t="shared" si="6"/>
        <v>286302.26</v>
      </c>
      <c r="J23" s="16">
        <f t="shared" si="6"/>
        <v>280752.26</v>
      </c>
      <c r="K23" s="16">
        <f t="shared" si="6"/>
        <v>275202.26</v>
      </c>
      <c r="L23" s="16">
        <f t="shared" si="6"/>
        <v>269652.26</v>
      </c>
      <c r="M23" s="16">
        <f t="shared" si="6"/>
        <v>264102.26</v>
      </c>
      <c r="N23" s="16">
        <f t="shared" si="6"/>
        <v>258552.26</v>
      </c>
      <c r="O23" s="16">
        <f t="shared" si="6"/>
        <v>253042.26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00" t="s">
        <v>0</v>
      </c>
      <c r="B24" s="201"/>
      <c r="C24" s="208"/>
      <c r="D24" s="18" t="s">
        <v>15</v>
      </c>
      <c r="E24" s="19">
        <f>SUM(G24:R24)</f>
        <v>2125006</v>
      </c>
      <c r="F24" s="18" t="s">
        <v>15</v>
      </c>
      <c r="G24" s="20">
        <v>124998</v>
      </c>
      <c r="H24" s="20">
        <v>249996</v>
      </c>
      <c r="I24" s="20">
        <v>249996</v>
      </c>
      <c r="J24" s="20">
        <v>249996</v>
      </c>
      <c r="K24" s="20">
        <v>249996</v>
      </c>
      <c r="L24" s="20">
        <v>249996</v>
      </c>
      <c r="M24" s="20">
        <v>249996</v>
      </c>
      <c r="N24" s="20">
        <v>249996</v>
      </c>
      <c r="O24" s="20">
        <v>250036</v>
      </c>
      <c r="P24" s="20"/>
      <c r="Q24" s="20"/>
      <c r="R24" s="22"/>
    </row>
    <row r="25" spans="1:18" ht="23.1" customHeight="1" thickBot="1">
      <c r="A25" s="202" t="s">
        <v>1</v>
      </c>
      <c r="B25" s="203"/>
      <c r="C25" s="209"/>
      <c r="D25" s="23" t="s">
        <v>15</v>
      </c>
      <c r="E25" s="23" t="s">
        <v>15</v>
      </c>
      <c r="F25" s="24">
        <f>SUM(G25:R25)</f>
        <v>201994.08000000005</v>
      </c>
      <c r="G25" s="25">
        <v>22544</v>
      </c>
      <c r="H25" s="25">
        <v>41856.26</v>
      </c>
      <c r="I25" s="25">
        <v>36306.26</v>
      </c>
      <c r="J25" s="25">
        <v>30756.26</v>
      </c>
      <c r="K25" s="25">
        <v>25206.26</v>
      </c>
      <c r="L25" s="25">
        <v>19656.259999999998</v>
      </c>
      <c r="M25" s="25">
        <v>14106.26</v>
      </c>
      <c r="N25" s="25">
        <v>8556.26</v>
      </c>
      <c r="O25" s="25">
        <v>3006.26</v>
      </c>
      <c r="P25" s="25"/>
      <c r="Q25" s="25"/>
      <c r="R25" s="27"/>
    </row>
    <row r="26" spans="1:18" ht="23.1" customHeight="1">
      <c r="A26" s="114" t="s">
        <v>197</v>
      </c>
      <c r="B26" s="129" t="s">
        <v>295</v>
      </c>
      <c r="C26" s="207" t="s">
        <v>296</v>
      </c>
      <c r="D26" s="16">
        <f>E27+F28</f>
        <v>9453150.5199999996</v>
      </c>
      <c r="E26" s="17" t="s">
        <v>15</v>
      </c>
      <c r="F26" s="17" t="s">
        <v>15</v>
      </c>
      <c r="G26" s="16">
        <f>SUM(G27:G28)</f>
        <v>532789</v>
      </c>
      <c r="H26" s="16">
        <f t="shared" ref="H26:R26" si="7">SUM(H27:H28)</f>
        <v>1071431.28</v>
      </c>
      <c r="I26" s="16">
        <f t="shared" si="7"/>
        <v>1051361.28</v>
      </c>
      <c r="J26" s="16">
        <f t="shared" si="7"/>
        <v>1031291.28</v>
      </c>
      <c r="K26" s="16">
        <f t="shared" si="7"/>
        <v>1011221.28</v>
      </c>
      <c r="L26" s="16">
        <f t="shared" si="7"/>
        <v>991151.28</v>
      </c>
      <c r="M26" s="16">
        <f t="shared" si="7"/>
        <v>971081.28</v>
      </c>
      <c r="N26" s="16">
        <f t="shared" si="7"/>
        <v>951011.28</v>
      </c>
      <c r="O26" s="16">
        <f t="shared" si="7"/>
        <v>930941.28</v>
      </c>
      <c r="P26" s="16">
        <f t="shared" si="7"/>
        <v>910871.28</v>
      </c>
      <c r="Q26" s="16">
        <f t="shared" si="7"/>
        <v>0</v>
      </c>
      <c r="R26" s="124">
        <f t="shared" si="7"/>
        <v>0</v>
      </c>
    </row>
    <row r="27" spans="1:18" ht="23.1" customHeight="1">
      <c r="A27" s="200" t="s">
        <v>0</v>
      </c>
      <c r="B27" s="201"/>
      <c r="C27" s="208"/>
      <c r="D27" s="18" t="s">
        <v>15</v>
      </c>
      <c r="E27" s="19">
        <f>SUM(G27:R27)</f>
        <v>8550000</v>
      </c>
      <c r="F27" s="18" t="s">
        <v>15</v>
      </c>
      <c r="G27" s="20">
        <v>450000</v>
      </c>
      <c r="H27" s="20">
        <v>900000</v>
      </c>
      <c r="I27" s="20">
        <v>900000</v>
      </c>
      <c r="J27" s="20">
        <v>900000</v>
      </c>
      <c r="K27" s="20">
        <v>900000</v>
      </c>
      <c r="L27" s="20">
        <v>900000</v>
      </c>
      <c r="M27" s="20">
        <v>900000</v>
      </c>
      <c r="N27" s="20">
        <v>900000</v>
      </c>
      <c r="O27" s="20">
        <v>900000</v>
      </c>
      <c r="P27" s="20">
        <v>900000</v>
      </c>
      <c r="Q27" s="20"/>
      <c r="R27" s="22"/>
    </row>
    <row r="28" spans="1:18" ht="23.1" customHeight="1" thickBot="1">
      <c r="A28" s="202" t="s">
        <v>1</v>
      </c>
      <c r="B28" s="203"/>
      <c r="C28" s="209"/>
      <c r="D28" s="23" t="s">
        <v>15</v>
      </c>
      <c r="E28" s="23" t="s">
        <v>15</v>
      </c>
      <c r="F28" s="24">
        <f>SUM(G28:R28)</f>
        <v>903150.52000000014</v>
      </c>
      <c r="G28" s="25">
        <v>82789</v>
      </c>
      <c r="H28" s="25">
        <v>171431.28</v>
      </c>
      <c r="I28" s="25">
        <v>151361.28</v>
      </c>
      <c r="J28" s="25">
        <v>131291.28</v>
      </c>
      <c r="K28" s="25">
        <v>111221.28</v>
      </c>
      <c r="L28" s="25">
        <v>91151.28</v>
      </c>
      <c r="M28" s="25">
        <v>71081.279999999999</v>
      </c>
      <c r="N28" s="25">
        <v>51011.28</v>
      </c>
      <c r="O28" s="25">
        <v>30941.279999999999</v>
      </c>
      <c r="P28" s="25">
        <v>10871.28</v>
      </c>
      <c r="Q28" s="25"/>
      <c r="R28" s="27"/>
    </row>
    <row r="29" spans="1:18" ht="23.1" customHeight="1">
      <c r="A29" s="114" t="s">
        <v>198</v>
      </c>
      <c r="B29" s="129" t="s">
        <v>237</v>
      </c>
      <c r="C29" s="207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00" t="s">
        <v>0</v>
      </c>
      <c r="B30" s="201"/>
      <c r="C30" s="208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202" t="s">
        <v>1</v>
      </c>
      <c r="B31" s="203"/>
      <c r="C31" s="209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114" t="s">
        <v>199</v>
      </c>
      <c r="B32" s="129" t="s">
        <v>237</v>
      </c>
      <c r="C32" s="207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00" t="s">
        <v>0</v>
      </c>
      <c r="B33" s="201"/>
      <c r="C33" s="208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202" t="s">
        <v>1</v>
      </c>
      <c r="B34" s="203"/>
      <c r="C34" s="209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14" t="s">
        <v>200</v>
      </c>
      <c r="B35" s="129" t="s">
        <v>237</v>
      </c>
      <c r="C35" s="207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00" t="s">
        <v>0</v>
      </c>
      <c r="B36" s="201"/>
      <c r="C36" s="208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202" t="s">
        <v>1</v>
      </c>
      <c r="B37" s="203"/>
      <c r="C37" s="209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14" t="s">
        <v>201</v>
      </c>
      <c r="B38" s="129" t="s">
        <v>237</v>
      </c>
      <c r="C38" s="207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00" t="s">
        <v>0</v>
      </c>
      <c r="B39" s="201"/>
      <c r="C39" s="208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202" t="s">
        <v>1</v>
      </c>
      <c r="B40" s="203"/>
      <c r="C40" s="209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14" t="s">
        <v>202</v>
      </c>
      <c r="B41" s="129" t="s">
        <v>237</v>
      </c>
      <c r="C41" s="207"/>
      <c r="D41" s="16">
        <f>E42+F43</f>
        <v>0</v>
      </c>
      <c r="E41" s="17" t="s">
        <v>15</v>
      </c>
      <c r="F41" s="17" t="s">
        <v>15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24">
        <f t="shared" si="12"/>
        <v>0</v>
      </c>
    </row>
    <row r="42" spans="1:18" ht="23.1" hidden="1" customHeight="1" outlineLevel="1">
      <c r="A42" s="200" t="s">
        <v>0</v>
      </c>
      <c r="B42" s="201"/>
      <c r="C42" s="208"/>
      <c r="D42" s="18" t="s">
        <v>15</v>
      </c>
      <c r="E42" s="19">
        <f>SUM(G42:R42)</f>
        <v>0</v>
      </c>
      <c r="F42" s="18" t="s">
        <v>15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202" t="s">
        <v>1</v>
      </c>
      <c r="B43" s="203"/>
      <c r="C43" s="209"/>
      <c r="D43" s="23" t="s">
        <v>15</v>
      </c>
      <c r="E43" s="23" t="s">
        <v>15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14" t="s">
        <v>203</v>
      </c>
      <c r="B44" s="129" t="s">
        <v>237</v>
      </c>
      <c r="C44" s="207"/>
      <c r="D44" s="16">
        <f>E45+F46</f>
        <v>0</v>
      </c>
      <c r="E44" s="17" t="s">
        <v>15</v>
      </c>
      <c r="F44" s="17" t="s">
        <v>15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24">
        <f t="shared" si="13"/>
        <v>0</v>
      </c>
    </row>
    <row r="45" spans="1:18" ht="23.1" hidden="1" customHeight="1" outlineLevel="1">
      <c r="A45" s="200" t="s">
        <v>0</v>
      </c>
      <c r="B45" s="201"/>
      <c r="C45" s="208"/>
      <c r="D45" s="18" t="s">
        <v>15</v>
      </c>
      <c r="E45" s="19">
        <f>SUM(G45:R45)</f>
        <v>0</v>
      </c>
      <c r="F45" s="18" t="s">
        <v>15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202" t="s">
        <v>1</v>
      </c>
      <c r="B46" s="203"/>
      <c r="C46" s="209"/>
      <c r="D46" s="23" t="s">
        <v>15</v>
      </c>
      <c r="E46" s="23" t="s">
        <v>15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14" t="s">
        <v>204</v>
      </c>
      <c r="B47" s="129" t="s">
        <v>237</v>
      </c>
      <c r="C47" s="207"/>
      <c r="D47" s="16">
        <f>E48+F49</f>
        <v>0</v>
      </c>
      <c r="E47" s="17" t="s">
        <v>15</v>
      </c>
      <c r="F47" s="17" t="s">
        <v>15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24">
        <f t="shared" si="14"/>
        <v>0</v>
      </c>
    </row>
    <row r="48" spans="1:18" ht="23.1" hidden="1" customHeight="1" outlineLevel="1">
      <c r="A48" s="200" t="s">
        <v>0</v>
      </c>
      <c r="B48" s="201"/>
      <c r="C48" s="208"/>
      <c r="D48" s="18" t="s">
        <v>15</v>
      </c>
      <c r="E48" s="19">
        <f>SUM(G48:R48)</f>
        <v>0</v>
      </c>
      <c r="F48" s="18" t="s">
        <v>15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202" t="s">
        <v>1</v>
      </c>
      <c r="B49" s="203"/>
      <c r="C49" s="209"/>
      <c r="D49" s="23" t="s">
        <v>15</v>
      </c>
      <c r="E49" s="23" t="s">
        <v>15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14" t="s">
        <v>205</v>
      </c>
      <c r="B50" s="129" t="s">
        <v>237</v>
      </c>
      <c r="C50" s="207"/>
      <c r="D50" s="16">
        <f>E51+F52</f>
        <v>0</v>
      </c>
      <c r="E50" s="17" t="s">
        <v>15</v>
      </c>
      <c r="F50" s="17" t="s">
        <v>15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24">
        <f t="shared" si="15"/>
        <v>0</v>
      </c>
    </row>
    <row r="51" spans="1:18" ht="23.1" hidden="1" customHeight="1" outlineLevel="1">
      <c r="A51" s="200" t="s">
        <v>0</v>
      </c>
      <c r="B51" s="201"/>
      <c r="C51" s="208"/>
      <c r="D51" s="18" t="s">
        <v>15</v>
      </c>
      <c r="E51" s="19">
        <f>SUM(G51:R51)</f>
        <v>0</v>
      </c>
      <c r="F51" s="18" t="s">
        <v>15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202" t="s">
        <v>1</v>
      </c>
      <c r="B52" s="203"/>
      <c r="C52" s="209"/>
      <c r="D52" s="23" t="s">
        <v>15</v>
      </c>
      <c r="E52" s="23" t="s">
        <v>15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14" t="s">
        <v>206</v>
      </c>
      <c r="B53" s="129" t="s">
        <v>237</v>
      </c>
      <c r="C53" s="207"/>
      <c r="D53" s="16">
        <f>E54+F55</f>
        <v>0</v>
      </c>
      <c r="E53" s="17" t="s">
        <v>15</v>
      </c>
      <c r="F53" s="17" t="s">
        <v>15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24">
        <f t="shared" si="16"/>
        <v>0</v>
      </c>
    </row>
    <row r="54" spans="1:18" ht="23.1" hidden="1" customHeight="1" outlineLevel="1">
      <c r="A54" s="200" t="s">
        <v>0</v>
      </c>
      <c r="B54" s="201"/>
      <c r="C54" s="208"/>
      <c r="D54" s="18" t="s">
        <v>15</v>
      </c>
      <c r="E54" s="19">
        <f>SUM(G54:R54)</f>
        <v>0</v>
      </c>
      <c r="F54" s="18" t="s">
        <v>15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202" t="s">
        <v>1</v>
      </c>
      <c r="B55" s="203"/>
      <c r="C55" s="209"/>
      <c r="D55" s="23" t="s">
        <v>15</v>
      </c>
      <c r="E55" s="23" t="s">
        <v>15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14" t="s">
        <v>207</v>
      </c>
      <c r="B56" s="129" t="s">
        <v>237</v>
      </c>
      <c r="C56" s="207"/>
      <c r="D56" s="16">
        <f>E57+F58</f>
        <v>0</v>
      </c>
      <c r="E56" s="17" t="s">
        <v>15</v>
      </c>
      <c r="F56" s="17" t="s">
        <v>15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24">
        <f t="shared" si="17"/>
        <v>0</v>
      </c>
    </row>
    <row r="57" spans="1:18" ht="23.1" hidden="1" customHeight="1" outlineLevel="1">
      <c r="A57" s="200" t="s">
        <v>0</v>
      </c>
      <c r="B57" s="201"/>
      <c r="C57" s="208"/>
      <c r="D57" s="18" t="s">
        <v>15</v>
      </c>
      <c r="E57" s="19">
        <f>SUM(G57:R57)</f>
        <v>0</v>
      </c>
      <c r="F57" s="18" t="s">
        <v>15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202" t="s">
        <v>1</v>
      </c>
      <c r="B58" s="203"/>
      <c r="C58" s="209"/>
      <c r="D58" s="23" t="s">
        <v>15</v>
      </c>
      <c r="E58" s="23" t="s">
        <v>15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14" t="s">
        <v>208</v>
      </c>
      <c r="B59" s="129" t="s">
        <v>237</v>
      </c>
      <c r="C59" s="207"/>
      <c r="D59" s="16">
        <f>E60+F61</f>
        <v>0</v>
      </c>
      <c r="E59" s="17" t="s">
        <v>15</v>
      </c>
      <c r="F59" s="17" t="s">
        <v>15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24">
        <f t="shared" si="18"/>
        <v>0</v>
      </c>
    </row>
    <row r="60" spans="1:18" ht="23.1" hidden="1" customHeight="1" outlineLevel="1">
      <c r="A60" s="200" t="s">
        <v>0</v>
      </c>
      <c r="B60" s="201"/>
      <c r="C60" s="208"/>
      <c r="D60" s="18" t="s">
        <v>15</v>
      </c>
      <c r="E60" s="19">
        <f>SUM(G60:R60)</f>
        <v>0</v>
      </c>
      <c r="F60" s="18" t="s">
        <v>15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202" t="s">
        <v>1</v>
      </c>
      <c r="B61" s="203"/>
      <c r="C61" s="209"/>
      <c r="D61" s="23" t="s">
        <v>15</v>
      </c>
      <c r="E61" s="23" t="s">
        <v>15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114" t="s">
        <v>209</v>
      </c>
      <c r="B62" s="129" t="s">
        <v>237</v>
      </c>
      <c r="C62" s="207"/>
      <c r="D62" s="16">
        <f>E63+F64</f>
        <v>0</v>
      </c>
      <c r="E62" s="17" t="s">
        <v>15</v>
      </c>
      <c r="F62" s="17" t="s">
        <v>15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24">
        <f t="shared" si="19"/>
        <v>0</v>
      </c>
    </row>
    <row r="63" spans="1:18" ht="23.1" hidden="1" customHeight="1" outlineLevel="1">
      <c r="A63" s="200" t="s">
        <v>0</v>
      </c>
      <c r="B63" s="201"/>
      <c r="C63" s="208"/>
      <c r="D63" s="18" t="s">
        <v>15</v>
      </c>
      <c r="E63" s="19">
        <f>SUM(G63:R63)</f>
        <v>0</v>
      </c>
      <c r="F63" s="18" t="s">
        <v>15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202" t="s">
        <v>1</v>
      </c>
      <c r="B64" s="203"/>
      <c r="C64" s="209"/>
      <c r="D64" s="23" t="s">
        <v>15</v>
      </c>
      <c r="E64" s="23" t="s">
        <v>15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14" t="s">
        <v>210</v>
      </c>
      <c r="B65" s="129" t="s">
        <v>237</v>
      </c>
      <c r="C65" s="207"/>
      <c r="D65" s="16">
        <f>E66+F67</f>
        <v>0</v>
      </c>
      <c r="E65" s="17" t="s">
        <v>15</v>
      </c>
      <c r="F65" s="17" t="s">
        <v>15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24">
        <f t="shared" si="20"/>
        <v>0</v>
      </c>
    </row>
    <row r="66" spans="1:18" ht="23.1" hidden="1" customHeight="1" outlineLevel="1">
      <c r="A66" s="200" t="s">
        <v>0</v>
      </c>
      <c r="B66" s="201"/>
      <c r="C66" s="208"/>
      <c r="D66" s="18" t="s">
        <v>15</v>
      </c>
      <c r="E66" s="19">
        <f>SUM(G66:R66)</f>
        <v>0</v>
      </c>
      <c r="F66" s="18" t="s">
        <v>15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202" t="s">
        <v>1</v>
      </c>
      <c r="B67" s="203"/>
      <c r="C67" s="209"/>
      <c r="D67" s="23" t="s">
        <v>15</v>
      </c>
      <c r="E67" s="23" t="s">
        <v>15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14" t="s">
        <v>211</v>
      </c>
      <c r="B68" s="129" t="s">
        <v>237</v>
      </c>
      <c r="C68" s="207"/>
      <c r="D68" s="16">
        <f>E69+F70</f>
        <v>0</v>
      </c>
      <c r="E68" s="17" t="s">
        <v>15</v>
      </c>
      <c r="F68" s="17" t="s">
        <v>15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24">
        <f t="shared" si="21"/>
        <v>0</v>
      </c>
    </row>
    <row r="69" spans="1:18" ht="23.1" hidden="1" customHeight="1" outlineLevel="1">
      <c r="A69" s="200" t="s">
        <v>0</v>
      </c>
      <c r="B69" s="201"/>
      <c r="C69" s="208"/>
      <c r="D69" s="18" t="s">
        <v>15</v>
      </c>
      <c r="E69" s="19">
        <f>SUM(G69:R69)</f>
        <v>0</v>
      </c>
      <c r="F69" s="18" t="s">
        <v>15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202" t="s">
        <v>1</v>
      </c>
      <c r="B70" s="203"/>
      <c r="C70" s="209"/>
      <c r="D70" s="23" t="s">
        <v>15</v>
      </c>
      <c r="E70" s="23" t="s">
        <v>15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14" t="s">
        <v>212</v>
      </c>
      <c r="B71" s="129" t="s">
        <v>237</v>
      </c>
      <c r="C71" s="207"/>
      <c r="D71" s="16">
        <f>E72+F73</f>
        <v>0</v>
      </c>
      <c r="E71" s="17" t="s">
        <v>15</v>
      </c>
      <c r="F71" s="17" t="s">
        <v>15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24">
        <f t="shared" si="22"/>
        <v>0</v>
      </c>
    </row>
    <row r="72" spans="1:18" ht="23.1" hidden="1" customHeight="1" outlineLevel="1">
      <c r="A72" s="200" t="s">
        <v>0</v>
      </c>
      <c r="B72" s="201"/>
      <c r="C72" s="208"/>
      <c r="D72" s="18" t="s">
        <v>15</v>
      </c>
      <c r="E72" s="19">
        <f>SUM(G72:R72)</f>
        <v>0</v>
      </c>
      <c r="F72" s="18" t="s">
        <v>15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202" t="s">
        <v>1</v>
      </c>
      <c r="B73" s="203"/>
      <c r="C73" s="209"/>
      <c r="D73" s="23" t="s">
        <v>15</v>
      </c>
      <c r="E73" s="23" t="s">
        <v>15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14" t="s">
        <v>213</v>
      </c>
      <c r="B74" s="129" t="s">
        <v>237</v>
      </c>
      <c r="C74" s="207"/>
      <c r="D74" s="16">
        <f>E75+F76</f>
        <v>0</v>
      </c>
      <c r="E74" s="17" t="s">
        <v>15</v>
      </c>
      <c r="F74" s="17" t="s">
        <v>15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24">
        <f t="shared" si="23"/>
        <v>0</v>
      </c>
    </row>
    <row r="75" spans="1:18" ht="23.1" hidden="1" customHeight="1" outlineLevel="1">
      <c r="A75" s="200" t="s">
        <v>0</v>
      </c>
      <c r="B75" s="201"/>
      <c r="C75" s="208"/>
      <c r="D75" s="18" t="s">
        <v>15</v>
      </c>
      <c r="E75" s="19">
        <f>SUM(G75:R75)</f>
        <v>0</v>
      </c>
      <c r="F75" s="18" t="s">
        <v>15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202" t="s">
        <v>1</v>
      </c>
      <c r="B76" s="203"/>
      <c r="C76" s="209"/>
      <c r="D76" s="23" t="s">
        <v>15</v>
      </c>
      <c r="E76" s="23" t="s">
        <v>15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14" t="s">
        <v>214</v>
      </c>
      <c r="B77" s="129" t="s">
        <v>237</v>
      </c>
      <c r="C77" s="207"/>
      <c r="D77" s="16">
        <f>E78+F79</f>
        <v>0</v>
      </c>
      <c r="E77" s="17" t="s">
        <v>15</v>
      </c>
      <c r="F77" s="17" t="s">
        <v>15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24">
        <f t="shared" si="24"/>
        <v>0</v>
      </c>
    </row>
    <row r="78" spans="1:18" ht="23.1" hidden="1" customHeight="1" outlineLevel="1">
      <c r="A78" s="200" t="s">
        <v>0</v>
      </c>
      <c r="B78" s="201"/>
      <c r="C78" s="208"/>
      <c r="D78" s="18" t="s">
        <v>15</v>
      </c>
      <c r="E78" s="19">
        <f>SUM(G78:R78)</f>
        <v>0</v>
      </c>
      <c r="F78" s="18" t="s">
        <v>15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202" t="s">
        <v>1</v>
      </c>
      <c r="B79" s="203"/>
      <c r="C79" s="209"/>
      <c r="D79" s="23" t="s">
        <v>15</v>
      </c>
      <c r="E79" s="23" t="s">
        <v>15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14" t="s">
        <v>215</v>
      </c>
      <c r="B80" s="129" t="s">
        <v>237</v>
      </c>
      <c r="C80" s="207"/>
      <c r="D80" s="16">
        <f>E81+F82</f>
        <v>0</v>
      </c>
      <c r="E80" s="17" t="s">
        <v>15</v>
      </c>
      <c r="F80" s="17" t="s">
        <v>15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24">
        <f t="shared" si="25"/>
        <v>0</v>
      </c>
    </row>
    <row r="81" spans="1:18" ht="23.1" hidden="1" customHeight="1" outlineLevel="1">
      <c r="A81" s="200" t="s">
        <v>0</v>
      </c>
      <c r="B81" s="201"/>
      <c r="C81" s="208"/>
      <c r="D81" s="18" t="s">
        <v>15</v>
      </c>
      <c r="E81" s="19">
        <f>SUM(G81:R81)</f>
        <v>0</v>
      </c>
      <c r="F81" s="18" t="s">
        <v>15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202" t="s">
        <v>1</v>
      </c>
      <c r="B82" s="203"/>
      <c r="C82" s="209"/>
      <c r="D82" s="23" t="s">
        <v>15</v>
      </c>
      <c r="E82" s="23" t="s">
        <v>15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14" t="s">
        <v>216</v>
      </c>
      <c r="B83" s="129" t="s">
        <v>237</v>
      </c>
      <c r="C83" s="207"/>
      <c r="D83" s="16">
        <f>E84+F85</f>
        <v>0</v>
      </c>
      <c r="E83" s="17" t="s">
        <v>15</v>
      </c>
      <c r="F83" s="17" t="s">
        <v>15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24">
        <f t="shared" si="26"/>
        <v>0</v>
      </c>
    </row>
    <row r="84" spans="1:18" ht="23.1" hidden="1" customHeight="1" outlineLevel="1">
      <c r="A84" s="200" t="s">
        <v>0</v>
      </c>
      <c r="B84" s="201"/>
      <c r="C84" s="208"/>
      <c r="D84" s="18" t="s">
        <v>15</v>
      </c>
      <c r="E84" s="19">
        <f>SUM(G84:R84)</f>
        <v>0</v>
      </c>
      <c r="F84" s="18" t="s">
        <v>15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202" t="s">
        <v>1</v>
      </c>
      <c r="B85" s="203"/>
      <c r="C85" s="209"/>
      <c r="D85" s="23" t="s">
        <v>15</v>
      </c>
      <c r="E85" s="23" t="s">
        <v>15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14" t="s">
        <v>217</v>
      </c>
      <c r="B86" s="129" t="s">
        <v>237</v>
      </c>
      <c r="C86" s="207"/>
      <c r="D86" s="16">
        <f>E87+F88</f>
        <v>0</v>
      </c>
      <c r="E86" s="17" t="s">
        <v>15</v>
      </c>
      <c r="F86" s="17" t="s">
        <v>15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24">
        <f t="shared" si="27"/>
        <v>0</v>
      </c>
    </row>
    <row r="87" spans="1:18" ht="23.1" hidden="1" customHeight="1" outlineLevel="1">
      <c r="A87" s="200" t="s">
        <v>0</v>
      </c>
      <c r="B87" s="201"/>
      <c r="C87" s="208"/>
      <c r="D87" s="18" t="s">
        <v>15</v>
      </c>
      <c r="E87" s="19">
        <f>SUM(G87:R87)</f>
        <v>0</v>
      </c>
      <c r="F87" s="18" t="s">
        <v>15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202" t="s">
        <v>1</v>
      </c>
      <c r="B88" s="203"/>
      <c r="C88" s="209"/>
      <c r="D88" s="23" t="s">
        <v>15</v>
      </c>
      <c r="E88" s="23" t="s">
        <v>15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14" t="s">
        <v>218</v>
      </c>
      <c r="B89" s="129" t="s">
        <v>237</v>
      </c>
      <c r="C89" s="207"/>
      <c r="D89" s="16">
        <f>E90+F91</f>
        <v>0</v>
      </c>
      <c r="E89" s="17" t="s">
        <v>15</v>
      </c>
      <c r="F89" s="17" t="s">
        <v>15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24">
        <f t="shared" si="28"/>
        <v>0</v>
      </c>
    </row>
    <row r="90" spans="1:18" ht="23.1" hidden="1" customHeight="1" outlineLevel="1">
      <c r="A90" s="200" t="s">
        <v>0</v>
      </c>
      <c r="B90" s="201"/>
      <c r="C90" s="208"/>
      <c r="D90" s="18" t="s">
        <v>15</v>
      </c>
      <c r="E90" s="19">
        <f>SUM(G90:R90)</f>
        <v>0</v>
      </c>
      <c r="F90" s="18" t="s">
        <v>15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202" t="s">
        <v>1</v>
      </c>
      <c r="B91" s="203"/>
      <c r="C91" s="209"/>
      <c r="D91" s="23" t="s">
        <v>15</v>
      </c>
      <c r="E91" s="23" t="s">
        <v>15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114" t="s">
        <v>219</v>
      </c>
      <c r="B92" s="129" t="s">
        <v>237</v>
      </c>
      <c r="C92" s="207"/>
      <c r="D92" s="16">
        <f>E93+F94</f>
        <v>0</v>
      </c>
      <c r="E92" s="17" t="s">
        <v>15</v>
      </c>
      <c r="F92" s="17" t="s">
        <v>15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24">
        <f t="shared" si="29"/>
        <v>0</v>
      </c>
    </row>
    <row r="93" spans="1:18" ht="23.1" hidden="1" customHeight="1" outlineLevel="1">
      <c r="A93" s="200" t="s">
        <v>0</v>
      </c>
      <c r="B93" s="201"/>
      <c r="C93" s="208"/>
      <c r="D93" s="18" t="s">
        <v>15</v>
      </c>
      <c r="E93" s="19">
        <f>SUM(G93:R93)</f>
        <v>0</v>
      </c>
      <c r="F93" s="18" t="s">
        <v>15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202" t="s">
        <v>1</v>
      </c>
      <c r="B94" s="203"/>
      <c r="C94" s="209"/>
      <c r="D94" s="23" t="s">
        <v>15</v>
      </c>
      <c r="E94" s="23" t="s">
        <v>15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14" t="s">
        <v>220</v>
      </c>
      <c r="B95" s="129" t="s">
        <v>237</v>
      </c>
      <c r="C95" s="207"/>
      <c r="D95" s="16">
        <f>E96+F97</f>
        <v>0</v>
      </c>
      <c r="E95" s="17" t="s">
        <v>15</v>
      </c>
      <c r="F95" s="17" t="s">
        <v>15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24">
        <f t="shared" si="30"/>
        <v>0</v>
      </c>
    </row>
    <row r="96" spans="1:18" ht="23.1" hidden="1" customHeight="1" outlineLevel="1">
      <c r="A96" s="200" t="s">
        <v>0</v>
      </c>
      <c r="B96" s="201"/>
      <c r="C96" s="208"/>
      <c r="D96" s="18" t="s">
        <v>15</v>
      </c>
      <c r="E96" s="19">
        <f>SUM(G96:R96)</f>
        <v>0</v>
      </c>
      <c r="F96" s="18" t="s">
        <v>15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202" t="s">
        <v>1</v>
      </c>
      <c r="B97" s="203"/>
      <c r="C97" s="209"/>
      <c r="D97" s="23" t="s">
        <v>15</v>
      </c>
      <c r="E97" s="23" t="s">
        <v>15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14" t="s">
        <v>221</v>
      </c>
      <c r="B98" s="129" t="s">
        <v>237</v>
      </c>
      <c r="C98" s="207"/>
      <c r="D98" s="16">
        <f>E99+F100</f>
        <v>0</v>
      </c>
      <c r="E98" s="17" t="s">
        <v>15</v>
      </c>
      <c r="F98" s="17" t="s">
        <v>15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24">
        <f t="shared" si="31"/>
        <v>0</v>
      </c>
    </row>
    <row r="99" spans="1:18" ht="23.1" hidden="1" customHeight="1" outlineLevel="1">
      <c r="A99" s="200" t="s">
        <v>0</v>
      </c>
      <c r="B99" s="201"/>
      <c r="C99" s="208"/>
      <c r="D99" s="18" t="s">
        <v>15</v>
      </c>
      <c r="E99" s="19">
        <f>SUM(G99:R99)</f>
        <v>0</v>
      </c>
      <c r="F99" s="18" t="s">
        <v>15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202" t="s">
        <v>1</v>
      </c>
      <c r="B100" s="203"/>
      <c r="C100" s="209"/>
      <c r="D100" s="23" t="s">
        <v>15</v>
      </c>
      <c r="E100" s="23" t="s">
        <v>15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43</v>
      </c>
      <c r="C102" s="121" t="str">
        <f>'DANE ZBIORCZO'!B25</f>
        <v>16.07.2020r.</v>
      </c>
      <c r="D102" s="32"/>
      <c r="E102" s="28"/>
      <c r="F102" s="28"/>
      <c r="G102" s="118"/>
      <c r="H102" s="86"/>
      <c r="I102" s="33"/>
      <c r="J102" s="33"/>
      <c r="K102" s="204" t="s">
        <v>303</v>
      </c>
      <c r="L102" s="204"/>
      <c r="O102" s="28"/>
      <c r="P102" s="28"/>
      <c r="Q102" s="28"/>
      <c r="R102" s="28"/>
    </row>
    <row r="103" spans="1:18" ht="23.25" customHeight="1">
      <c r="B103" s="31" t="s">
        <v>44</v>
      </c>
      <c r="C103" s="122" t="str">
        <f>'DANE ZBIORCZO'!B26</f>
        <v>Katarzyna Szufla</v>
      </c>
      <c r="D103" s="120"/>
      <c r="E103" s="28"/>
      <c r="F103" s="28"/>
      <c r="G103" s="84"/>
      <c r="H103" s="84"/>
      <c r="I103" s="33"/>
      <c r="J103" s="33"/>
      <c r="K103" s="205" t="s">
        <v>45</v>
      </c>
      <c r="L103" s="205"/>
      <c r="O103" s="28"/>
      <c r="P103" s="28"/>
      <c r="Q103" s="28"/>
      <c r="R103" s="28"/>
    </row>
    <row r="104" spans="1:18" ht="23.25" customHeight="1">
      <c r="B104" s="30" t="s">
        <v>46</v>
      </c>
      <c r="C104" s="122" t="str">
        <f>'DANE ZBIORCZO'!B27</f>
        <v>77 40 49 360</v>
      </c>
      <c r="D104" s="120"/>
      <c r="E104" s="28"/>
      <c r="F104" s="28"/>
      <c r="G104" s="4"/>
      <c r="H104" s="4"/>
      <c r="K104" s="206" t="s">
        <v>47</v>
      </c>
      <c r="L104" s="206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</mergeCells>
  <phoneticPr fontId="2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9" fitToWidth="2" pageOrder="overThenDown" orientation="landscape" blackAndWhite="1" r:id="rId2"/>
  <headerFooter alignWithMargins="0"/>
  <colBreaks count="1" manualBreakCount="1">
    <brk id="16" max="10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9" zoomScaleNormal="89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9" t="s">
        <v>224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5" t="s">
        <v>113</v>
      </c>
      <c r="H2" s="235"/>
      <c r="I2" s="88" t="str">
        <f>'DANE ZBIORCZO'!B6</f>
        <v>30.06.2020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6" t="s">
        <v>76</v>
      </c>
      <c r="B3" s="237"/>
      <c r="C3" s="238"/>
      <c r="D3" s="115">
        <f>'DANE ZBIORCZO'!B8</f>
        <v>0</v>
      </c>
      <c r="E3" s="234" t="str">
        <f>'DANE ZBIORCZO'!B7</f>
        <v>Lista j.s.t.</v>
      </c>
      <c r="F3" s="234"/>
      <c r="G3" s="234"/>
      <c r="H3" s="234"/>
      <c r="I3" s="23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9" t="s">
        <v>223</v>
      </c>
      <c r="B4" s="240"/>
      <c r="C4" s="232" t="s">
        <v>66</v>
      </c>
      <c r="D4" s="243" t="str">
        <f>"niespłacone zobowiązania 
na dzień "&amp;TEXT('DANE ZBIORCZO'!B6,"dd.mm.rrrr")&amp;" r. (4+5+6+…+15)"</f>
        <v>niespłacone zobowiązania 
na dzień 30.06.2020 r. r. (4+5+6+…+15)</v>
      </c>
      <c r="E4" s="244"/>
      <c r="F4" s="245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1"/>
    </row>
    <row r="5" spans="1:19" ht="69" customHeight="1" thickBot="1">
      <c r="A5" s="241"/>
      <c r="B5" s="242"/>
      <c r="C5" s="233"/>
      <c r="D5" s="246"/>
      <c r="E5" s="247"/>
      <c r="F5" s="248"/>
      <c r="G5" s="126" t="s">
        <v>283</v>
      </c>
      <c r="H5" s="127" t="s">
        <v>4</v>
      </c>
      <c r="I5" s="126" t="s">
        <v>5</v>
      </c>
      <c r="J5" s="127" t="s">
        <v>6</v>
      </c>
      <c r="K5" s="126" t="s">
        <v>7</v>
      </c>
      <c r="L5" s="127" t="s">
        <v>8</v>
      </c>
      <c r="M5" s="126" t="s">
        <v>9</v>
      </c>
      <c r="N5" s="127" t="s">
        <v>10</v>
      </c>
      <c r="O5" s="126" t="s">
        <v>11</v>
      </c>
      <c r="P5" s="127" t="s">
        <v>14</v>
      </c>
      <c r="Q5" s="126" t="s">
        <v>260</v>
      </c>
      <c r="R5" s="128" t="s">
        <v>273</v>
      </c>
    </row>
    <row r="6" spans="1:19" ht="9.75" customHeight="1" thickBot="1">
      <c r="A6" s="250">
        <v>1</v>
      </c>
      <c r="B6" s="222"/>
      <c r="C6" s="9">
        <v>2</v>
      </c>
      <c r="D6" s="218">
        <v>3</v>
      </c>
      <c r="E6" s="219"/>
      <c r="F6" s="220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9" t="s">
        <v>13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5"/>
    </row>
    <row r="8" spans="1:19" ht="23.1" customHeight="1" thickBot="1">
      <c r="A8" s="226" t="s">
        <v>65</v>
      </c>
      <c r="B8" s="227"/>
      <c r="C8" s="228"/>
      <c r="D8" s="13">
        <f>SUM(D11:D65536)</f>
        <v>172779.02</v>
      </c>
      <c r="E8" s="14" t="s">
        <v>15</v>
      </c>
      <c r="F8" s="14" t="s">
        <v>15</v>
      </c>
      <c r="G8" s="15">
        <f>SUM(G11,G14,G17,G20,G23,G26,G29,G32,G35,G38,G41,G44,G47,G50,G53,G56,G59,G62,G65,G68,G71,G74,G77,G80,G83,G86,G89,G92,G95,G98)</f>
        <v>11404</v>
      </c>
      <c r="H8" s="15">
        <f t="shared" ref="H8:R8" si="0">SUM(H11,H14,H17,H20,H23,H26,H29,H32,H35,H38,H41,H44,H47,H50,H53,H56,H59,H62,H65,H68,H71,H74,H77,H80,H83,H86,H89,H92,H95,H98)</f>
        <v>22816.67</v>
      </c>
      <c r="I8" s="15">
        <f t="shared" si="0"/>
        <v>22416.67</v>
      </c>
      <c r="J8" s="15">
        <f t="shared" si="0"/>
        <v>22016.67</v>
      </c>
      <c r="K8" s="15">
        <f t="shared" si="0"/>
        <v>21616.67</v>
      </c>
      <c r="L8" s="15">
        <f t="shared" si="0"/>
        <v>21216.67</v>
      </c>
      <c r="M8" s="15">
        <f t="shared" si="0"/>
        <v>20816.669999999998</v>
      </c>
      <c r="N8" s="15">
        <f t="shared" si="0"/>
        <v>20416.669999999998</v>
      </c>
      <c r="O8" s="15">
        <f t="shared" si="0"/>
        <v>10058.33</v>
      </c>
      <c r="P8" s="152">
        <f t="shared" si="0"/>
        <v>0</v>
      </c>
      <c r="Q8" s="15">
        <f t="shared" si="0"/>
        <v>0</v>
      </c>
      <c r="R8" s="149">
        <f t="shared" si="0"/>
        <v>0</v>
      </c>
    </row>
    <row r="9" spans="1:19" ht="23.1" customHeight="1" thickBot="1">
      <c r="A9" s="212" t="s">
        <v>2</v>
      </c>
      <c r="B9" s="213"/>
      <c r="C9" s="214"/>
      <c r="D9" s="14" t="s">
        <v>15</v>
      </c>
      <c r="E9" s="13">
        <f>SUM(E11:E65536)</f>
        <v>160000</v>
      </c>
      <c r="F9" s="14" t="s">
        <v>15</v>
      </c>
      <c r="G9" s="15">
        <f t="shared" ref="G9:R10" si="1">SUM(G12,G15,G18,G21,G24,G27,G30,G33,G36,G39,G42,G45,G48,G51,G54,G57,G60,G63,G66,G69,G72,G75,G78,G81,G84,G87,G90,G93,G96,G99)</f>
        <v>10000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20000</v>
      </c>
      <c r="L9" s="15">
        <f t="shared" si="1"/>
        <v>20000</v>
      </c>
      <c r="M9" s="15">
        <f t="shared" si="1"/>
        <v>20000</v>
      </c>
      <c r="N9" s="15">
        <f t="shared" si="1"/>
        <v>20000</v>
      </c>
      <c r="O9" s="15">
        <f t="shared" si="1"/>
        <v>10000</v>
      </c>
      <c r="P9" s="152">
        <f t="shared" si="1"/>
        <v>0</v>
      </c>
      <c r="Q9" s="15">
        <f t="shared" si="1"/>
        <v>0</v>
      </c>
      <c r="R9" s="149">
        <f t="shared" si="1"/>
        <v>0</v>
      </c>
    </row>
    <row r="10" spans="1:19" ht="23.1" customHeight="1" thickBot="1">
      <c r="A10" s="215" t="s">
        <v>3</v>
      </c>
      <c r="B10" s="216"/>
      <c r="C10" s="217"/>
      <c r="D10" s="14" t="s">
        <v>15</v>
      </c>
      <c r="E10" s="14" t="s">
        <v>15</v>
      </c>
      <c r="F10" s="13">
        <f>SUM(F11:F65536)</f>
        <v>12779.02</v>
      </c>
      <c r="G10" s="15">
        <f t="shared" si="1"/>
        <v>1404</v>
      </c>
      <c r="H10" s="15">
        <f t="shared" si="1"/>
        <v>2816.67</v>
      </c>
      <c r="I10" s="15">
        <f t="shared" si="1"/>
        <v>2416.67</v>
      </c>
      <c r="J10" s="15">
        <f t="shared" si="1"/>
        <v>2016.67</v>
      </c>
      <c r="K10" s="15">
        <f t="shared" si="1"/>
        <v>1616.67</v>
      </c>
      <c r="L10" s="15">
        <f t="shared" si="1"/>
        <v>1216.67</v>
      </c>
      <c r="M10" s="15">
        <f t="shared" si="1"/>
        <v>816.67</v>
      </c>
      <c r="N10" s="15">
        <f t="shared" si="1"/>
        <v>416.67</v>
      </c>
      <c r="O10" s="15">
        <f t="shared" si="1"/>
        <v>58.33</v>
      </c>
      <c r="P10" s="152">
        <f t="shared" si="1"/>
        <v>0</v>
      </c>
      <c r="Q10" s="15">
        <f t="shared" si="1"/>
        <v>0</v>
      </c>
      <c r="R10" s="149">
        <f t="shared" si="1"/>
        <v>0</v>
      </c>
    </row>
    <row r="11" spans="1:19" ht="38.25" customHeight="1">
      <c r="A11" s="114" t="s">
        <v>192</v>
      </c>
      <c r="B11" s="179" t="s">
        <v>297</v>
      </c>
      <c r="C11" s="207" t="s">
        <v>298</v>
      </c>
      <c r="D11" s="16">
        <f>E12+F13</f>
        <v>172779.02</v>
      </c>
      <c r="E11" s="17" t="s">
        <v>15</v>
      </c>
      <c r="F11" s="17" t="s">
        <v>15</v>
      </c>
      <c r="G11" s="16">
        <f>SUM(G12:G13)</f>
        <v>11404</v>
      </c>
      <c r="H11" s="16">
        <f t="shared" ref="H11:R11" si="2">SUM(H12:H13)</f>
        <v>22816.67</v>
      </c>
      <c r="I11" s="16">
        <f t="shared" si="2"/>
        <v>22416.67</v>
      </c>
      <c r="J11" s="16">
        <f t="shared" si="2"/>
        <v>22016.67</v>
      </c>
      <c r="K11" s="16">
        <f t="shared" si="2"/>
        <v>21616.67</v>
      </c>
      <c r="L11" s="16">
        <f t="shared" si="2"/>
        <v>21216.67</v>
      </c>
      <c r="M11" s="16">
        <f t="shared" si="2"/>
        <v>20816.669999999998</v>
      </c>
      <c r="N11" s="16">
        <f t="shared" si="2"/>
        <v>20416.669999999998</v>
      </c>
      <c r="O11" s="16">
        <f t="shared" si="2"/>
        <v>10058.33</v>
      </c>
      <c r="P11" s="16">
        <f t="shared" si="2"/>
        <v>0</v>
      </c>
      <c r="Q11" s="150">
        <f t="shared" si="2"/>
        <v>0</v>
      </c>
      <c r="R11" s="124">
        <f t="shared" si="2"/>
        <v>0</v>
      </c>
    </row>
    <row r="12" spans="1:19" ht="23.1" customHeight="1">
      <c r="A12" s="200" t="s">
        <v>0</v>
      </c>
      <c r="B12" s="201"/>
      <c r="C12" s="208"/>
      <c r="D12" s="18" t="s">
        <v>15</v>
      </c>
      <c r="E12" s="19">
        <f>SUM(G12:R12)</f>
        <v>160000</v>
      </c>
      <c r="F12" s="18" t="s">
        <v>15</v>
      </c>
      <c r="G12" s="20">
        <v>10000</v>
      </c>
      <c r="H12" s="20">
        <v>20000</v>
      </c>
      <c r="I12" s="20">
        <v>20000</v>
      </c>
      <c r="J12" s="20">
        <v>20000</v>
      </c>
      <c r="K12" s="20">
        <v>20000</v>
      </c>
      <c r="L12" s="21">
        <v>20000</v>
      </c>
      <c r="M12" s="21">
        <v>20000</v>
      </c>
      <c r="N12" s="21">
        <v>20000</v>
      </c>
      <c r="O12" s="21">
        <v>10000</v>
      </c>
      <c r="P12" s="20"/>
      <c r="Q12" s="148"/>
      <c r="R12" s="22"/>
    </row>
    <row r="13" spans="1:19" ht="23.1" customHeight="1" thickBot="1">
      <c r="A13" s="202" t="s">
        <v>1</v>
      </c>
      <c r="B13" s="203"/>
      <c r="C13" s="209"/>
      <c r="D13" s="23" t="s">
        <v>15</v>
      </c>
      <c r="E13" s="23" t="s">
        <v>15</v>
      </c>
      <c r="F13" s="24">
        <f>SUM(G13:R13)</f>
        <v>12779.02</v>
      </c>
      <c r="G13" s="25">
        <v>1404</v>
      </c>
      <c r="H13" s="25">
        <v>2816.67</v>
      </c>
      <c r="I13" s="25">
        <v>2416.67</v>
      </c>
      <c r="J13" s="25">
        <v>2016.67</v>
      </c>
      <c r="K13" s="25">
        <v>1616.67</v>
      </c>
      <c r="L13" s="26">
        <v>1216.67</v>
      </c>
      <c r="M13" s="26">
        <v>816.67</v>
      </c>
      <c r="N13" s="26">
        <v>416.67</v>
      </c>
      <c r="O13" s="26">
        <v>58.33</v>
      </c>
      <c r="P13" s="25"/>
      <c r="Q13" s="151"/>
      <c r="R13" s="27"/>
    </row>
    <row r="14" spans="1:19" ht="23.1" customHeight="1">
      <c r="A14" s="114" t="s">
        <v>193</v>
      </c>
      <c r="B14" s="117" t="s">
        <v>237</v>
      </c>
      <c r="C14" s="207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50">
        <f t="shared" si="3"/>
        <v>0</v>
      </c>
      <c r="R14" s="124">
        <f t="shared" si="3"/>
        <v>0</v>
      </c>
    </row>
    <row r="15" spans="1:19" ht="23.1" customHeight="1">
      <c r="A15" s="200" t="s">
        <v>0</v>
      </c>
      <c r="B15" s="201"/>
      <c r="C15" s="208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48"/>
      <c r="R15" s="22"/>
    </row>
    <row r="16" spans="1:19" ht="23.1" customHeight="1" thickBot="1">
      <c r="A16" s="202" t="s">
        <v>1</v>
      </c>
      <c r="B16" s="203"/>
      <c r="C16" s="209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51"/>
      <c r="R16" s="27"/>
    </row>
    <row r="17" spans="1:18" ht="23.1" customHeight="1">
      <c r="A17" s="114" t="s">
        <v>194</v>
      </c>
      <c r="B17" s="117" t="s">
        <v>237</v>
      </c>
      <c r="C17" s="207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50">
        <f t="shared" si="4"/>
        <v>0</v>
      </c>
      <c r="R17" s="124">
        <f t="shared" si="4"/>
        <v>0</v>
      </c>
    </row>
    <row r="18" spans="1:18" ht="23.1" customHeight="1">
      <c r="A18" s="210" t="s">
        <v>0</v>
      </c>
      <c r="B18" s="211"/>
      <c r="C18" s="208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48"/>
      <c r="R18" s="22"/>
    </row>
    <row r="19" spans="1:18" ht="23.1" customHeight="1" thickBot="1">
      <c r="A19" s="202" t="s">
        <v>1</v>
      </c>
      <c r="B19" s="203"/>
      <c r="C19" s="209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51"/>
      <c r="R19" s="27"/>
    </row>
    <row r="20" spans="1:18" ht="23.1" customHeight="1">
      <c r="A20" s="114" t="s">
        <v>195</v>
      </c>
      <c r="B20" s="117" t="s">
        <v>237</v>
      </c>
      <c r="C20" s="207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50">
        <f t="shared" si="5"/>
        <v>0</v>
      </c>
      <c r="R20" s="124">
        <f t="shared" si="5"/>
        <v>0</v>
      </c>
    </row>
    <row r="21" spans="1:18" ht="23.1" customHeight="1">
      <c r="A21" s="210" t="s">
        <v>0</v>
      </c>
      <c r="B21" s="211"/>
      <c r="C21" s="208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48"/>
      <c r="R21" s="22"/>
    </row>
    <row r="22" spans="1:18" ht="23.1" customHeight="1" thickBot="1">
      <c r="A22" s="202" t="s">
        <v>1</v>
      </c>
      <c r="B22" s="203"/>
      <c r="C22" s="209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51"/>
      <c r="R22" s="27"/>
    </row>
    <row r="23" spans="1:18" ht="23.1" customHeight="1">
      <c r="A23" s="114" t="s">
        <v>196</v>
      </c>
      <c r="B23" s="117" t="s">
        <v>237</v>
      </c>
      <c r="C23" s="207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50">
        <f t="shared" si="6"/>
        <v>0</v>
      </c>
      <c r="R23" s="124">
        <f t="shared" si="6"/>
        <v>0</v>
      </c>
    </row>
    <row r="24" spans="1:18" ht="23.1" customHeight="1">
      <c r="A24" s="200" t="s">
        <v>0</v>
      </c>
      <c r="B24" s="201"/>
      <c r="C24" s="208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48"/>
      <c r="R24" s="22"/>
    </row>
    <row r="25" spans="1:18" ht="23.1" customHeight="1" thickBot="1">
      <c r="A25" s="202" t="s">
        <v>1</v>
      </c>
      <c r="B25" s="203"/>
      <c r="C25" s="209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51"/>
      <c r="R25" s="27"/>
    </row>
    <row r="26" spans="1:18" ht="23.1" customHeight="1">
      <c r="A26" s="114" t="s">
        <v>197</v>
      </c>
      <c r="B26" s="117" t="s">
        <v>237</v>
      </c>
      <c r="C26" s="207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50">
        <f t="shared" si="7"/>
        <v>0</v>
      </c>
      <c r="R26" s="124">
        <f t="shared" si="7"/>
        <v>0</v>
      </c>
    </row>
    <row r="27" spans="1:18" ht="23.1" customHeight="1">
      <c r="A27" s="200" t="s">
        <v>0</v>
      </c>
      <c r="B27" s="201"/>
      <c r="C27" s="208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48"/>
      <c r="R27" s="22"/>
    </row>
    <row r="28" spans="1:18" ht="23.1" customHeight="1" thickBot="1">
      <c r="A28" s="202" t="s">
        <v>1</v>
      </c>
      <c r="B28" s="203"/>
      <c r="C28" s="209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51"/>
      <c r="R28" s="27"/>
    </row>
    <row r="29" spans="1:18" ht="23.1" customHeight="1">
      <c r="A29" s="114" t="s">
        <v>198</v>
      </c>
      <c r="B29" s="117" t="s">
        <v>237</v>
      </c>
      <c r="C29" s="207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50">
        <f t="shared" si="8"/>
        <v>0</v>
      </c>
      <c r="R29" s="124">
        <f t="shared" si="8"/>
        <v>0</v>
      </c>
    </row>
    <row r="30" spans="1:18" ht="23.1" customHeight="1">
      <c r="A30" s="200" t="s">
        <v>0</v>
      </c>
      <c r="B30" s="201"/>
      <c r="C30" s="208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48"/>
      <c r="R30" s="22"/>
    </row>
    <row r="31" spans="1:18" ht="23.1" customHeight="1" thickBot="1">
      <c r="A31" s="202" t="s">
        <v>1</v>
      </c>
      <c r="B31" s="203"/>
      <c r="C31" s="209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51"/>
      <c r="R31" s="27"/>
    </row>
    <row r="32" spans="1:18" ht="22.9" customHeight="1">
      <c r="A32" s="114" t="s">
        <v>199</v>
      </c>
      <c r="B32" s="117" t="s">
        <v>237</v>
      </c>
      <c r="C32" s="207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50">
        <f t="shared" si="9"/>
        <v>0</v>
      </c>
      <c r="R32" s="124">
        <f t="shared" si="9"/>
        <v>0</v>
      </c>
    </row>
    <row r="33" spans="1:18" ht="23.1" customHeight="1">
      <c r="A33" s="200" t="s">
        <v>0</v>
      </c>
      <c r="B33" s="201"/>
      <c r="C33" s="208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48"/>
      <c r="R33" s="22"/>
    </row>
    <row r="34" spans="1:18" ht="23.1" customHeight="1" thickBot="1">
      <c r="A34" s="202" t="s">
        <v>1</v>
      </c>
      <c r="B34" s="203"/>
      <c r="C34" s="209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51"/>
      <c r="R34" s="27"/>
    </row>
    <row r="35" spans="1:18" ht="23.1" customHeight="1">
      <c r="A35" s="114" t="s">
        <v>200</v>
      </c>
      <c r="B35" s="117" t="s">
        <v>237</v>
      </c>
      <c r="C35" s="207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50">
        <f t="shared" si="10"/>
        <v>0</v>
      </c>
      <c r="R35" s="124">
        <f t="shared" si="10"/>
        <v>0</v>
      </c>
    </row>
    <row r="36" spans="1:18" ht="23.1" customHeight="1">
      <c r="A36" s="200" t="s">
        <v>0</v>
      </c>
      <c r="B36" s="201"/>
      <c r="C36" s="208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48"/>
      <c r="R36" s="22"/>
    </row>
    <row r="37" spans="1:18" ht="23.1" customHeight="1" thickBot="1">
      <c r="A37" s="202" t="s">
        <v>1</v>
      </c>
      <c r="B37" s="203"/>
      <c r="C37" s="209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51"/>
      <c r="R37" s="27"/>
    </row>
    <row r="38" spans="1:18" ht="23.1" customHeight="1">
      <c r="A38" s="114" t="s">
        <v>201</v>
      </c>
      <c r="B38" s="117" t="s">
        <v>237</v>
      </c>
      <c r="C38" s="207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50">
        <f t="shared" si="11"/>
        <v>0</v>
      </c>
      <c r="R38" s="124">
        <f t="shared" si="11"/>
        <v>0</v>
      </c>
    </row>
    <row r="39" spans="1:18" ht="23.1" customHeight="1">
      <c r="A39" s="200" t="s">
        <v>0</v>
      </c>
      <c r="B39" s="201"/>
      <c r="C39" s="208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48"/>
      <c r="R39" s="22"/>
    </row>
    <row r="40" spans="1:18" ht="23.1" customHeight="1" thickBot="1">
      <c r="A40" s="202" t="s">
        <v>1</v>
      </c>
      <c r="B40" s="203"/>
      <c r="C40" s="209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51"/>
      <c r="R40" s="27"/>
    </row>
    <row r="41" spans="1:18" ht="23.1" hidden="1" customHeight="1" outlineLevel="1">
      <c r="A41" s="114" t="s">
        <v>202</v>
      </c>
      <c r="B41" s="117" t="s">
        <v>237</v>
      </c>
      <c r="C41" s="207"/>
      <c r="D41" s="16">
        <f>E42+F43</f>
        <v>0</v>
      </c>
      <c r="E41" s="17" t="s">
        <v>15</v>
      </c>
      <c r="F41" s="17" t="s">
        <v>15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200" t="s">
        <v>0</v>
      </c>
      <c r="B42" s="201"/>
      <c r="C42" s="208"/>
      <c r="D42" s="18" t="s">
        <v>15</v>
      </c>
      <c r="E42" s="19">
        <f>SUM(G42:R42)</f>
        <v>0</v>
      </c>
      <c r="F42" s="18" t="s">
        <v>15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202" t="s">
        <v>1</v>
      </c>
      <c r="B43" s="203"/>
      <c r="C43" s="209"/>
      <c r="D43" s="23" t="s">
        <v>15</v>
      </c>
      <c r="E43" s="23" t="s">
        <v>15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14" t="s">
        <v>203</v>
      </c>
      <c r="B44" s="117" t="s">
        <v>237</v>
      </c>
      <c r="C44" s="207"/>
      <c r="D44" s="16">
        <f>E45+F46</f>
        <v>0</v>
      </c>
      <c r="E44" s="17" t="s">
        <v>15</v>
      </c>
      <c r="F44" s="17" t="s">
        <v>15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200" t="s">
        <v>0</v>
      </c>
      <c r="B45" s="201"/>
      <c r="C45" s="208"/>
      <c r="D45" s="18" t="s">
        <v>15</v>
      </c>
      <c r="E45" s="19">
        <f>SUM(G45:R45)</f>
        <v>0</v>
      </c>
      <c r="F45" s="18" t="s">
        <v>15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202" t="s">
        <v>1</v>
      </c>
      <c r="B46" s="203"/>
      <c r="C46" s="209"/>
      <c r="D46" s="23" t="s">
        <v>15</v>
      </c>
      <c r="E46" s="23" t="s">
        <v>15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14" t="s">
        <v>204</v>
      </c>
      <c r="B47" s="117" t="s">
        <v>237</v>
      </c>
      <c r="C47" s="207"/>
      <c r="D47" s="16">
        <f>E48+F49</f>
        <v>0</v>
      </c>
      <c r="E47" s="17" t="s">
        <v>15</v>
      </c>
      <c r="F47" s="17" t="s">
        <v>15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200" t="s">
        <v>0</v>
      </c>
      <c r="B48" s="201"/>
      <c r="C48" s="208"/>
      <c r="D48" s="18" t="s">
        <v>15</v>
      </c>
      <c r="E48" s="19">
        <f>SUM(G48:R48)</f>
        <v>0</v>
      </c>
      <c r="F48" s="18" t="s">
        <v>15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202" t="s">
        <v>1</v>
      </c>
      <c r="B49" s="203"/>
      <c r="C49" s="209"/>
      <c r="D49" s="23" t="s">
        <v>15</v>
      </c>
      <c r="E49" s="23" t="s">
        <v>15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14" t="s">
        <v>205</v>
      </c>
      <c r="B50" s="117" t="s">
        <v>237</v>
      </c>
      <c r="C50" s="207"/>
      <c r="D50" s="16">
        <f>E51+F52</f>
        <v>0</v>
      </c>
      <c r="E50" s="17" t="s">
        <v>15</v>
      </c>
      <c r="F50" s="17" t="s">
        <v>15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200" t="s">
        <v>0</v>
      </c>
      <c r="B51" s="201"/>
      <c r="C51" s="208"/>
      <c r="D51" s="18" t="s">
        <v>15</v>
      </c>
      <c r="E51" s="19">
        <f>SUM(G51:R51)</f>
        <v>0</v>
      </c>
      <c r="F51" s="18" t="s">
        <v>15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202" t="s">
        <v>1</v>
      </c>
      <c r="B52" s="203"/>
      <c r="C52" s="209"/>
      <c r="D52" s="23" t="s">
        <v>15</v>
      </c>
      <c r="E52" s="23" t="s">
        <v>15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14" t="s">
        <v>206</v>
      </c>
      <c r="B53" s="117" t="s">
        <v>237</v>
      </c>
      <c r="C53" s="207"/>
      <c r="D53" s="16">
        <f>E54+F55</f>
        <v>0</v>
      </c>
      <c r="E53" s="17" t="s">
        <v>15</v>
      </c>
      <c r="F53" s="17" t="s">
        <v>15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200" t="s">
        <v>0</v>
      </c>
      <c r="B54" s="201"/>
      <c r="C54" s="208"/>
      <c r="D54" s="18" t="s">
        <v>15</v>
      </c>
      <c r="E54" s="19">
        <f>SUM(G54:R54)</f>
        <v>0</v>
      </c>
      <c r="F54" s="18" t="s">
        <v>15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202" t="s">
        <v>1</v>
      </c>
      <c r="B55" s="203"/>
      <c r="C55" s="209"/>
      <c r="D55" s="23" t="s">
        <v>15</v>
      </c>
      <c r="E55" s="23" t="s">
        <v>15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14" t="s">
        <v>207</v>
      </c>
      <c r="B56" s="117" t="s">
        <v>237</v>
      </c>
      <c r="C56" s="207"/>
      <c r="D56" s="16">
        <f>E57+F58</f>
        <v>0</v>
      </c>
      <c r="E56" s="17" t="s">
        <v>15</v>
      </c>
      <c r="F56" s="17" t="s">
        <v>15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200" t="s">
        <v>0</v>
      </c>
      <c r="B57" s="201"/>
      <c r="C57" s="208"/>
      <c r="D57" s="18" t="s">
        <v>15</v>
      </c>
      <c r="E57" s="19">
        <f>SUM(G57:R57)</f>
        <v>0</v>
      </c>
      <c r="F57" s="18" t="s">
        <v>15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202" t="s">
        <v>1</v>
      </c>
      <c r="B58" s="203"/>
      <c r="C58" s="209"/>
      <c r="D58" s="23" t="s">
        <v>15</v>
      </c>
      <c r="E58" s="23" t="s">
        <v>15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14" t="s">
        <v>208</v>
      </c>
      <c r="B59" s="117" t="s">
        <v>237</v>
      </c>
      <c r="C59" s="207"/>
      <c r="D59" s="16">
        <f>E60+F61</f>
        <v>0</v>
      </c>
      <c r="E59" s="17" t="s">
        <v>15</v>
      </c>
      <c r="F59" s="17" t="s">
        <v>15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200" t="s">
        <v>0</v>
      </c>
      <c r="B60" s="201"/>
      <c r="C60" s="208"/>
      <c r="D60" s="18" t="s">
        <v>15</v>
      </c>
      <c r="E60" s="19">
        <f>SUM(G60:R60)</f>
        <v>0</v>
      </c>
      <c r="F60" s="18" t="s">
        <v>15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202" t="s">
        <v>1</v>
      </c>
      <c r="B61" s="203"/>
      <c r="C61" s="209"/>
      <c r="D61" s="23" t="s">
        <v>15</v>
      </c>
      <c r="E61" s="23" t="s">
        <v>15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114" t="s">
        <v>209</v>
      </c>
      <c r="B62" s="117" t="s">
        <v>237</v>
      </c>
      <c r="C62" s="207"/>
      <c r="D62" s="16">
        <f>E63+F64</f>
        <v>0</v>
      </c>
      <c r="E62" s="17" t="s">
        <v>15</v>
      </c>
      <c r="F62" s="17" t="s">
        <v>15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200" t="s">
        <v>0</v>
      </c>
      <c r="B63" s="201"/>
      <c r="C63" s="208"/>
      <c r="D63" s="18" t="s">
        <v>15</v>
      </c>
      <c r="E63" s="19">
        <f>SUM(G63:R63)</f>
        <v>0</v>
      </c>
      <c r="F63" s="18" t="s">
        <v>15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202" t="s">
        <v>1</v>
      </c>
      <c r="B64" s="203"/>
      <c r="C64" s="209"/>
      <c r="D64" s="23" t="s">
        <v>15</v>
      </c>
      <c r="E64" s="23" t="s">
        <v>15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14" t="s">
        <v>210</v>
      </c>
      <c r="B65" s="117" t="s">
        <v>237</v>
      </c>
      <c r="C65" s="207"/>
      <c r="D65" s="16">
        <f>E66+F67</f>
        <v>0</v>
      </c>
      <c r="E65" s="17" t="s">
        <v>15</v>
      </c>
      <c r="F65" s="17" t="s">
        <v>15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200" t="s">
        <v>0</v>
      </c>
      <c r="B66" s="201"/>
      <c r="C66" s="208"/>
      <c r="D66" s="18" t="s">
        <v>15</v>
      </c>
      <c r="E66" s="19">
        <f>SUM(G66:R66)</f>
        <v>0</v>
      </c>
      <c r="F66" s="18" t="s">
        <v>15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202" t="s">
        <v>1</v>
      </c>
      <c r="B67" s="203"/>
      <c r="C67" s="209"/>
      <c r="D67" s="23" t="s">
        <v>15</v>
      </c>
      <c r="E67" s="23" t="s">
        <v>15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14" t="s">
        <v>211</v>
      </c>
      <c r="B68" s="117" t="s">
        <v>237</v>
      </c>
      <c r="C68" s="207"/>
      <c r="D68" s="16">
        <f>E69+F70</f>
        <v>0</v>
      </c>
      <c r="E68" s="17" t="s">
        <v>15</v>
      </c>
      <c r="F68" s="17" t="s">
        <v>15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200" t="s">
        <v>0</v>
      </c>
      <c r="B69" s="201"/>
      <c r="C69" s="208"/>
      <c r="D69" s="18" t="s">
        <v>15</v>
      </c>
      <c r="E69" s="19">
        <f>SUM(G69:R69)</f>
        <v>0</v>
      </c>
      <c r="F69" s="18" t="s">
        <v>15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202" t="s">
        <v>1</v>
      </c>
      <c r="B70" s="203"/>
      <c r="C70" s="209"/>
      <c r="D70" s="23" t="s">
        <v>15</v>
      </c>
      <c r="E70" s="23" t="s">
        <v>15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14" t="s">
        <v>212</v>
      </c>
      <c r="B71" s="117" t="s">
        <v>237</v>
      </c>
      <c r="C71" s="207"/>
      <c r="D71" s="16">
        <f>E72+F73</f>
        <v>0</v>
      </c>
      <c r="E71" s="17" t="s">
        <v>15</v>
      </c>
      <c r="F71" s="17" t="s">
        <v>15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200" t="s">
        <v>0</v>
      </c>
      <c r="B72" s="201"/>
      <c r="C72" s="208"/>
      <c r="D72" s="18" t="s">
        <v>15</v>
      </c>
      <c r="E72" s="19">
        <f>SUM(G72:R72)</f>
        <v>0</v>
      </c>
      <c r="F72" s="18" t="s">
        <v>15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202" t="s">
        <v>1</v>
      </c>
      <c r="B73" s="203"/>
      <c r="C73" s="209"/>
      <c r="D73" s="23" t="s">
        <v>15</v>
      </c>
      <c r="E73" s="23" t="s">
        <v>15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14" t="s">
        <v>213</v>
      </c>
      <c r="B74" s="117" t="s">
        <v>237</v>
      </c>
      <c r="C74" s="207"/>
      <c r="D74" s="16">
        <f>E75+F76</f>
        <v>0</v>
      </c>
      <c r="E74" s="17" t="s">
        <v>15</v>
      </c>
      <c r="F74" s="17" t="s">
        <v>15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200" t="s">
        <v>0</v>
      </c>
      <c r="B75" s="201"/>
      <c r="C75" s="208"/>
      <c r="D75" s="18" t="s">
        <v>15</v>
      </c>
      <c r="E75" s="19">
        <f>SUM(G75:R75)</f>
        <v>0</v>
      </c>
      <c r="F75" s="18" t="s">
        <v>15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202" t="s">
        <v>1</v>
      </c>
      <c r="B76" s="203"/>
      <c r="C76" s="209"/>
      <c r="D76" s="23" t="s">
        <v>15</v>
      </c>
      <c r="E76" s="23" t="s">
        <v>15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14" t="s">
        <v>214</v>
      </c>
      <c r="B77" s="117" t="s">
        <v>237</v>
      </c>
      <c r="C77" s="207"/>
      <c r="D77" s="16">
        <f>E78+F79</f>
        <v>0</v>
      </c>
      <c r="E77" s="17" t="s">
        <v>15</v>
      </c>
      <c r="F77" s="17" t="s">
        <v>15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200" t="s">
        <v>0</v>
      </c>
      <c r="B78" s="201"/>
      <c r="C78" s="208"/>
      <c r="D78" s="18" t="s">
        <v>15</v>
      </c>
      <c r="E78" s="19">
        <f>SUM(G78:R78)</f>
        <v>0</v>
      </c>
      <c r="F78" s="18" t="s">
        <v>15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202" t="s">
        <v>1</v>
      </c>
      <c r="B79" s="203"/>
      <c r="C79" s="209"/>
      <c r="D79" s="23" t="s">
        <v>15</v>
      </c>
      <c r="E79" s="23" t="s">
        <v>15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14" t="s">
        <v>215</v>
      </c>
      <c r="B80" s="117" t="s">
        <v>237</v>
      </c>
      <c r="C80" s="207"/>
      <c r="D80" s="16">
        <f>E81+F82</f>
        <v>0</v>
      </c>
      <c r="E80" s="17" t="s">
        <v>15</v>
      </c>
      <c r="F80" s="17" t="s">
        <v>15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200" t="s">
        <v>0</v>
      </c>
      <c r="B81" s="201"/>
      <c r="C81" s="208"/>
      <c r="D81" s="18" t="s">
        <v>15</v>
      </c>
      <c r="E81" s="19">
        <f>SUM(G81:R81)</f>
        <v>0</v>
      </c>
      <c r="F81" s="18" t="s">
        <v>15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202" t="s">
        <v>1</v>
      </c>
      <c r="B82" s="203"/>
      <c r="C82" s="209"/>
      <c r="D82" s="23" t="s">
        <v>15</v>
      </c>
      <c r="E82" s="23" t="s">
        <v>15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14" t="s">
        <v>216</v>
      </c>
      <c r="B83" s="117" t="s">
        <v>237</v>
      </c>
      <c r="C83" s="207"/>
      <c r="D83" s="16">
        <f>E84+F85</f>
        <v>0</v>
      </c>
      <c r="E83" s="17" t="s">
        <v>15</v>
      </c>
      <c r="F83" s="17" t="s">
        <v>15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200" t="s">
        <v>0</v>
      </c>
      <c r="B84" s="201"/>
      <c r="C84" s="208"/>
      <c r="D84" s="18" t="s">
        <v>15</v>
      </c>
      <c r="E84" s="19">
        <f>SUM(G84:R84)</f>
        <v>0</v>
      </c>
      <c r="F84" s="18" t="s">
        <v>15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202" t="s">
        <v>1</v>
      </c>
      <c r="B85" s="203"/>
      <c r="C85" s="209"/>
      <c r="D85" s="23" t="s">
        <v>15</v>
      </c>
      <c r="E85" s="23" t="s">
        <v>15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14" t="s">
        <v>217</v>
      </c>
      <c r="B86" s="117" t="s">
        <v>237</v>
      </c>
      <c r="C86" s="207"/>
      <c r="D86" s="16">
        <f>E87+F88</f>
        <v>0</v>
      </c>
      <c r="E86" s="17" t="s">
        <v>15</v>
      </c>
      <c r="F86" s="17" t="s">
        <v>15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200" t="s">
        <v>0</v>
      </c>
      <c r="B87" s="201"/>
      <c r="C87" s="208"/>
      <c r="D87" s="18" t="s">
        <v>15</v>
      </c>
      <c r="E87" s="19">
        <f>SUM(G87:R87)</f>
        <v>0</v>
      </c>
      <c r="F87" s="18" t="s">
        <v>15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202" t="s">
        <v>1</v>
      </c>
      <c r="B88" s="203"/>
      <c r="C88" s="209"/>
      <c r="D88" s="23" t="s">
        <v>15</v>
      </c>
      <c r="E88" s="23" t="s">
        <v>15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14" t="s">
        <v>218</v>
      </c>
      <c r="B89" s="117" t="s">
        <v>237</v>
      </c>
      <c r="C89" s="207"/>
      <c r="D89" s="16">
        <f>E90+F91</f>
        <v>0</v>
      </c>
      <c r="E89" s="17" t="s">
        <v>15</v>
      </c>
      <c r="F89" s="17" t="s">
        <v>15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200" t="s">
        <v>0</v>
      </c>
      <c r="B90" s="201"/>
      <c r="C90" s="208"/>
      <c r="D90" s="18" t="s">
        <v>15</v>
      </c>
      <c r="E90" s="19">
        <f>SUM(G90:R90)</f>
        <v>0</v>
      </c>
      <c r="F90" s="18" t="s">
        <v>15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202" t="s">
        <v>1</v>
      </c>
      <c r="B91" s="203"/>
      <c r="C91" s="209"/>
      <c r="D91" s="23" t="s">
        <v>15</v>
      </c>
      <c r="E91" s="23" t="s">
        <v>15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114" t="s">
        <v>219</v>
      </c>
      <c r="B92" s="117" t="s">
        <v>237</v>
      </c>
      <c r="C92" s="207"/>
      <c r="D92" s="16">
        <f>E93+F94</f>
        <v>0</v>
      </c>
      <c r="E92" s="17" t="s">
        <v>15</v>
      </c>
      <c r="F92" s="17" t="s">
        <v>15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200" t="s">
        <v>0</v>
      </c>
      <c r="B93" s="201"/>
      <c r="C93" s="208"/>
      <c r="D93" s="18" t="s">
        <v>15</v>
      </c>
      <c r="E93" s="19">
        <f>SUM(G93:R93)</f>
        <v>0</v>
      </c>
      <c r="F93" s="18" t="s">
        <v>15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202" t="s">
        <v>1</v>
      </c>
      <c r="B94" s="203"/>
      <c r="C94" s="209"/>
      <c r="D94" s="23" t="s">
        <v>15</v>
      </c>
      <c r="E94" s="23" t="s">
        <v>15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14" t="s">
        <v>220</v>
      </c>
      <c r="B95" s="117" t="s">
        <v>237</v>
      </c>
      <c r="C95" s="207"/>
      <c r="D95" s="16">
        <f>E96+F97</f>
        <v>0</v>
      </c>
      <c r="E95" s="17" t="s">
        <v>15</v>
      </c>
      <c r="F95" s="17" t="s">
        <v>15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200" t="s">
        <v>0</v>
      </c>
      <c r="B96" s="201"/>
      <c r="C96" s="208"/>
      <c r="D96" s="18" t="s">
        <v>15</v>
      </c>
      <c r="E96" s="19">
        <f>SUM(G96:R96)</f>
        <v>0</v>
      </c>
      <c r="F96" s="18" t="s">
        <v>15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202" t="s">
        <v>1</v>
      </c>
      <c r="B97" s="203"/>
      <c r="C97" s="209"/>
      <c r="D97" s="23" t="s">
        <v>15</v>
      </c>
      <c r="E97" s="23" t="s">
        <v>15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14" t="s">
        <v>221</v>
      </c>
      <c r="B98" s="117" t="s">
        <v>237</v>
      </c>
      <c r="C98" s="207"/>
      <c r="D98" s="16">
        <f>E99+F100</f>
        <v>0</v>
      </c>
      <c r="E98" s="17" t="s">
        <v>15</v>
      </c>
      <c r="F98" s="17" t="s">
        <v>15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200" t="s">
        <v>0</v>
      </c>
      <c r="B99" s="201"/>
      <c r="C99" s="208"/>
      <c r="D99" s="18" t="s">
        <v>15</v>
      </c>
      <c r="E99" s="19">
        <f>SUM(G99:R99)</f>
        <v>0</v>
      </c>
      <c r="F99" s="18" t="s">
        <v>15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202" t="s">
        <v>1</v>
      </c>
      <c r="B100" s="203"/>
      <c r="C100" s="209"/>
      <c r="D100" s="23" t="s">
        <v>15</v>
      </c>
      <c r="E100" s="23" t="s">
        <v>15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43</v>
      </c>
      <c r="C102" s="121" t="str">
        <f>'DANE ZBIORCZO'!B25</f>
        <v>16.07.2020r.</v>
      </c>
      <c r="D102" s="32"/>
      <c r="E102" s="28"/>
      <c r="F102" s="28"/>
      <c r="G102" s="118"/>
      <c r="H102" s="86"/>
      <c r="I102" s="33"/>
      <c r="J102" s="33"/>
      <c r="K102" s="204" t="str">
        <f>'DANE ZBIORCZO'!C34</f>
        <v>Tadeusz Goc</v>
      </c>
      <c r="L102" s="204"/>
      <c r="O102" s="28"/>
      <c r="P102" s="28"/>
      <c r="Q102" s="28"/>
      <c r="R102" s="28"/>
    </row>
    <row r="103" spans="1:18" ht="23.25" customHeight="1">
      <c r="B103" s="31" t="s">
        <v>44</v>
      </c>
      <c r="C103" s="122" t="str">
        <f>'DANE ZBIORCZO'!B26</f>
        <v>Katarzyna Szufla</v>
      </c>
      <c r="D103" s="120"/>
      <c r="E103" s="28"/>
      <c r="F103" s="28"/>
      <c r="G103" s="84"/>
      <c r="H103" s="84"/>
      <c r="I103" s="33"/>
      <c r="J103" s="33"/>
      <c r="K103" s="205" t="s">
        <v>45</v>
      </c>
      <c r="L103" s="205"/>
      <c r="O103" s="28"/>
      <c r="P103" s="28"/>
      <c r="Q103" s="28"/>
      <c r="R103" s="28"/>
    </row>
    <row r="104" spans="1:18" ht="23.25" customHeight="1">
      <c r="B104" s="30" t="s">
        <v>46</v>
      </c>
      <c r="C104" s="122" t="str">
        <f>'DANE ZBIORCZO'!B27</f>
        <v>77 40 49 360</v>
      </c>
      <c r="D104" s="120"/>
      <c r="E104" s="28"/>
      <c r="F104" s="28"/>
      <c r="G104" s="4"/>
      <c r="H104" s="4"/>
      <c r="K104" s="206" t="s">
        <v>47</v>
      </c>
      <c r="L104" s="206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</mergeCells>
  <phoneticPr fontId="2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9" t="s">
        <v>246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5" t="s">
        <v>113</v>
      </c>
      <c r="H2" s="235"/>
      <c r="I2" s="88" t="str">
        <f>'DANE ZBIORCZO'!B6</f>
        <v>30.06.2020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6" t="s">
        <v>76</v>
      </c>
      <c r="B3" s="237"/>
      <c r="C3" s="238"/>
      <c r="D3" s="115">
        <f>'DANE ZBIORCZO'!B8</f>
        <v>0</v>
      </c>
      <c r="E3" s="234" t="str">
        <f>'DANE ZBIORCZO'!B7</f>
        <v>Lista j.s.t.</v>
      </c>
      <c r="F3" s="234"/>
      <c r="G3" s="234"/>
      <c r="H3" s="234"/>
      <c r="I3" s="23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9" t="s">
        <v>247</v>
      </c>
      <c r="B4" s="240"/>
      <c r="C4" s="232" t="s">
        <v>66</v>
      </c>
      <c r="D4" s="243" t="str">
        <f>"niespłacone zobowiązania 
na dzień "&amp;TEXT('DANE ZBIORCZO'!B6,"dd.mm.rrrr")&amp;" r. (4+5+6+…+15)"</f>
        <v>niespłacone zobowiązania 
na dzień 30.06.2020 r. r. (4+5+6+…+15)</v>
      </c>
      <c r="E4" s="244"/>
      <c r="F4" s="245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1"/>
    </row>
    <row r="5" spans="1:19" ht="69" customHeight="1" thickBot="1">
      <c r="A5" s="241"/>
      <c r="B5" s="242"/>
      <c r="C5" s="233"/>
      <c r="D5" s="246"/>
      <c r="E5" s="247"/>
      <c r="F5" s="248"/>
      <c r="G5" s="126" t="s">
        <v>283</v>
      </c>
      <c r="H5" s="127" t="s">
        <v>4</v>
      </c>
      <c r="I5" s="126" t="s">
        <v>5</v>
      </c>
      <c r="J5" s="127" t="s">
        <v>6</v>
      </c>
      <c r="K5" s="126" t="s">
        <v>7</v>
      </c>
      <c r="L5" s="127" t="s">
        <v>8</v>
      </c>
      <c r="M5" s="126" t="s">
        <v>9</v>
      </c>
      <c r="N5" s="127" t="s">
        <v>10</v>
      </c>
      <c r="O5" s="126" t="s">
        <v>11</v>
      </c>
      <c r="P5" s="127" t="s">
        <v>14</v>
      </c>
      <c r="Q5" s="126" t="s">
        <v>260</v>
      </c>
      <c r="R5" s="128" t="s">
        <v>273</v>
      </c>
    </row>
    <row r="6" spans="1:19" ht="9.75" customHeight="1" thickBot="1">
      <c r="A6" s="250">
        <v>1</v>
      </c>
      <c r="B6" s="222"/>
      <c r="C6" s="9">
        <v>2</v>
      </c>
      <c r="D6" s="218">
        <v>3</v>
      </c>
      <c r="E6" s="219"/>
      <c r="F6" s="220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9" t="s">
        <v>106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5"/>
    </row>
    <row r="8" spans="1:19" ht="23.1" customHeight="1" thickBot="1">
      <c r="A8" s="226" t="s">
        <v>65</v>
      </c>
      <c r="B8" s="227"/>
      <c r="C8" s="228"/>
      <c r="D8" s="13">
        <f>SUM(D11:D65536)</f>
        <v>0</v>
      </c>
      <c r="E8" s="14" t="s">
        <v>15</v>
      </c>
      <c r="F8" s="14" t="s">
        <v>15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12" t="s">
        <v>2</v>
      </c>
      <c r="B9" s="213"/>
      <c r="C9" s="214"/>
      <c r="D9" s="14" t="s">
        <v>15</v>
      </c>
      <c r="E9" s="13">
        <f>SUM(E11:E65536)</f>
        <v>0</v>
      </c>
      <c r="F9" s="14" t="s">
        <v>15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15" t="s">
        <v>3</v>
      </c>
      <c r="B10" s="216"/>
      <c r="C10" s="217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192</v>
      </c>
      <c r="B11" s="129" t="s">
        <v>237</v>
      </c>
      <c r="C11" s="207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00" t="s">
        <v>0</v>
      </c>
      <c r="B12" s="201"/>
      <c r="C12" s="208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02" t="s">
        <v>1</v>
      </c>
      <c r="B13" s="203"/>
      <c r="C13" s="209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7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00" t="s">
        <v>0</v>
      </c>
      <c r="B15" s="201"/>
      <c r="C15" s="208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02" t="s">
        <v>1</v>
      </c>
      <c r="B16" s="203"/>
      <c r="C16" s="209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7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10" t="s">
        <v>0</v>
      </c>
      <c r="B18" s="211"/>
      <c r="C18" s="208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02" t="s">
        <v>1</v>
      </c>
      <c r="B19" s="203"/>
      <c r="C19" s="209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7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10" t="s">
        <v>0</v>
      </c>
      <c r="B21" s="211"/>
      <c r="C21" s="208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02" t="s">
        <v>1</v>
      </c>
      <c r="B22" s="203"/>
      <c r="C22" s="209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7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00" t="s">
        <v>0</v>
      </c>
      <c r="B24" s="201"/>
      <c r="C24" s="208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02" t="s">
        <v>1</v>
      </c>
      <c r="B25" s="203"/>
      <c r="C25" s="209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197</v>
      </c>
      <c r="B26" s="129" t="s">
        <v>237</v>
      </c>
      <c r="C26" s="207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200" t="s">
        <v>0</v>
      </c>
      <c r="B27" s="201"/>
      <c r="C27" s="208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02" t="s">
        <v>1</v>
      </c>
      <c r="B28" s="203"/>
      <c r="C28" s="209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198</v>
      </c>
      <c r="B29" s="129" t="s">
        <v>237</v>
      </c>
      <c r="C29" s="207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00" t="s">
        <v>0</v>
      </c>
      <c r="B30" s="201"/>
      <c r="C30" s="208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02" t="s">
        <v>1</v>
      </c>
      <c r="B31" s="203"/>
      <c r="C31" s="209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199</v>
      </c>
      <c r="B32" s="129" t="s">
        <v>237</v>
      </c>
      <c r="C32" s="207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00" t="s">
        <v>0</v>
      </c>
      <c r="B33" s="201"/>
      <c r="C33" s="208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02" t="s">
        <v>1</v>
      </c>
      <c r="B34" s="203"/>
      <c r="C34" s="209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200</v>
      </c>
      <c r="B35" s="129" t="s">
        <v>237</v>
      </c>
      <c r="C35" s="207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00" t="s">
        <v>0</v>
      </c>
      <c r="B36" s="201"/>
      <c r="C36" s="208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02" t="s">
        <v>1</v>
      </c>
      <c r="B37" s="203"/>
      <c r="C37" s="209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201</v>
      </c>
      <c r="B38" s="129" t="s">
        <v>237</v>
      </c>
      <c r="C38" s="207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00" t="s">
        <v>0</v>
      </c>
      <c r="B39" s="201"/>
      <c r="C39" s="208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02" t="s">
        <v>1</v>
      </c>
      <c r="B40" s="203"/>
      <c r="C40" s="209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43</v>
      </c>
      <c r="C42" s="121" t="str">
        <f>'DANE ZBIORCZO'!B25</f>
        <v>16.07.2020r.</v>
      </c>
      <c r="D42" s="136"/>
      <c r="E42" s="28"/>
      <c r="F42" s="28"/>
      <c r="G42" s="118"/>
      <c r="H42" s="118"/>
      <c r="I42" s="134"/>
      <c r="J42" s="134"/>
      <c r="K42" s="204" t="str">
        <f>'DANE ZBIORCZO'!C34</f>
        <v>Tadeusz Goc</v>
      </c>
      <c r="L42" s="204"/>
      <c r="O42" s="28"/>
      <c r="P42" s="28"/>
      <c r="Q42" s="28"/>
      <c r="R42" s="28"/>
    </row>
    <row r="43" spans="1:18" ht="23.25" customHeight="1">
      <c r="B43" s="31" t="s">
        <v>44</v>
      </c>
      <c r="C43" s="251" t="str">
        <f>'DANE ZBIORCZO'!B26</f>
        <v>Katarzyna Szufla</v>
      </c>
      <c r="D43" s="252"/>
      <c r="E43" s="28"/>
      <c r="F43" s="28"/>
      <c r="G43" s="84"/>
      <c r="H43" s="84"/>
      <c r="I43" s="33"/>
      <c r="J43" s="33"/>
      <c r="K43" s="205" t="s">
        <v>45</v>
      </c>
      <c r="L43" s="205"/>
      <c r="O43" s="28"/>
      <c r="P43" s="28"/>
      <c r="Q43" s="28"/>
      <c r="R43" s="28"/>
    </row>
    <row r="44" spans="1:18" ht="23.25" customHeight="1">
      <c r="B44" s="30" t="s">
        <v>46</v>
      </c>
      <c r="C44" s="251" t="str">
        <f>'DANE ZBIORCZO'!B27</f>
        <v>77 40 49 360</v>
      </c>
      <c r="D44" s="252"/>
      <c r="E44" s="28"/>
      <c r="F44" s="28"/>
      <c r="G44" s="4"/>
      <c r="H44" s="4"/>
      <c r="K44" s="206" t="s">
        <v>47</v>
      </c>
      <c r="L44" s="206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2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9" t="s">
        <v>244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5" t="s">
        <v>113</v>
      </c>
      <c r="H2" s="235"/>
      <c r="I2" s="88" t="str">
        <f>'DANE ZBIORCZO'!B6</f>
        <v>30.06.2020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6" t="s">
        <v>76</v>
      </c>
      <c r="B3" s="237"/>
      <c r="C3" s="238"/>
      <c r="D3" s="115">
        <f>'DANE ZBIORCZO'!B8</f>
        <v>0</v>
      </c>
      <c r="E3" s="234" t="str">
        <f>'DANE ZBIORCZO'!B7</f>
        <v>Lista j.s.t.</v>
      </c>
      <c r="F3" s="234"/>
      <c r="G3" s="234"/>
      <c r="H3" s="234"/>
      <c r="I3" s="23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9" t="s">
        <v>245</v>
      </c>
      <c r="B4" s="240"/>
      <c r="C4" s="232" t="s">
        <v>66</v>
      </c>
      <c r="D4" s="243" t="str">
        <f>"niespłacone zobowiązania 
na dzień "&amp;TEXT('DANE ZBIORCZO'!B6,"dd.mm.rrrr")&amp;" r. (4+5+6+…+15)"</f>
        <v>niespłacone zobowiązania 
na dzień 30.06.2020 r. r. (4+5+6+…+15)</v>
      </c>
      <c r="E4" s="244"/>
      <c r="F4" s="245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1"/>
    </row>
    <row r="5" spans="1:19" ht="69" customHeight="1" thickBot="1">
      <c r="A5" s="241"/>
      <c r="B5" s="242"/>
      <c r="C5" s="233"/>
      <c r="D5" s="246"/>
      <c r="E5" s="247"/>
      <c r="F5" s="248"/>
      <c r="G5" s="126" t="s">
        <v>283</v>
      </c>
      <c r="H5" s="127" t="s">
        <v>4</v>
      </c>
      <c r="I5" s="126" t="s">
        <v>5</v>
      </c>
      <c r="J5" s="127" t="s">
        <v>6</v>
      </c>
      <c r="K5" s="126" t="s">
        <v>7</v>
      </c>
      <c r="L5" s="127" t="s">
        <v>8</v>
      </c>
      <c r="M5" s="126" t="s">
        <v>9</v>
      </c>
      <c r="N5" s="127" t="s">
        <v>10</v>
      </c>
      <c r="O5" s="126" t="s">
        <v>11</v>
      </c>
      <c r="P5" s="127" t="s">
        <v>14</v>
      </c>
      <c r="Q5" s="126" t="s">
        <v>260</v>
      </c>
      <c r="R5" s="128" t="s">
        <v>273</v>
      </c>
    </row>
    <row r="6" spans="1:19" ht="9.75" customHeight="1" thickBot="1">
      <c r="A6" s="250">
        <v>1</v>
      </c>
      <c r="B6" s="222"/>
      <c r="C6" s="9">
        <v>2</v>
      </c>
      <c r="D6" s="218">
        <v>3</v>
      </c>
      <c r="E6" s="219"/>
      <c r="F6" s="220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9" t="s">
        <v>112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5"/>
    </row>
    <row r="8" spans="1:19" ht="23.1" customHeight="1" thickBot="1">
      <c r="A8" s="226" t="s">
        <v>65</v>
      </c>
      <c r="B8" s="227"/>
      <c r="C8" s="228"/>
      <c r="D8" s="13">
        <f>SUM(D11:D65536)</f>
        <v>0</v>
      </c>
      <c r="E8" s="14" t="s">
        <v>15</v>
      </c>
      <c r="F8" s="14" t="s">
        <v>15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12" t="s">
        <v>2</v>
      </c>
      <c r="B9" s="213"/>
      <c r="C9" s="214"/>
      <c r="D9" s="14" t="s">
        <v>15</v>
      </c>
      <c r="E9" s="13">
        <f>SUM(E11:E65536)</f>
        <v>0</v>
      </c>
      <c r="F9" s="14" t="s">
        <v>15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15" t="s">
        <v>3</v>
      </c>
      <c r="B10" s="216"/>
      <c r="C10" s="217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192</v>
      </c>
      <c r="B11" s="129" t="s">
        <v>237</v>
      </c>
      <c r="C11" s="207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00" t="s">
        <v>0</v>
      </c>
      <c r="B12" s="201"/>
      <c r="C12" s="208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02" t="s">
        <v>1</v>
      </c>
      <c r="B13" s="203"/>
      <c r="C13" s="209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7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00" t="s">
        <v>0</v>
      </c>
      <c r="B15" s="201"/>
      <c r="C15" s="208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02" t="s">
        <v>1</v>
      </c>
      <c r="B16" s="203"/>
      <c r="C16" s="209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7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10" t="s">
        <v>0</v>
      </c>
      <c r="B18" s="211"/>
      <c r="C18" s="208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02" t="s">
        <v>1</v>
      </c>
      <c r="B19" s="203"/>
      <c r="C19" s="209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7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10" t="s">
        <v>0</v>
      </c>
      <c r="B21" s="211"/>
      <c r="C21" s="208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02" t="s">
        <v>1</v>
      </c>
      <c r="B22" s="203"/>
      <c r="C22" s="209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7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00" t="s">
        <v>0</v>
      </c>
      <c r="B24" s="201"/>
      <c r="C24" s="208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02" t="s">
        <v>1</v>
      </c>
      <c r="B25" s="203"/>
      <c r="C25" s="209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197</v>
      </c>
      <c r="B26" s="129" t="s">
        <v>237</v>
      </c>
      <c r="C26" s="207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200" t="s">
        <v>0</v>
      </c>
      <c r="B27" s="201"/>
      <c r="C27" s="208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02" t="s">
        <v>1</v>
      </c>
      <c r="B28" s="203"/>
      <c r="C28" s="209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198</v>
      </c>
      <c r="B29" s="129" t="s">
        <v>237</v>
      </c>
      <c r="C29" s="207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00" t="s">
        <v>0</v>
      </c>
      <c r="B30" s="201"/>
      <c r="C30" s="208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02" t="s">
        <v>1</v>
      </c>
      <c r="B31" s="203"/>
      <c r="C31" s="209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199</v>
      </c>
      <c r="B32" s="129" t="s">
        <v>237</v>
      </c>
      <c r="C32" s="207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00" t="s">
        <v>0</v>
      </c>
      <c r="B33" s="201"/>
      <c r="C33" s="208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02" t="s">
        <v>1</v>
      </c>
      <c r="B34" s="203"/>
      <c r="C34" s="209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200</v>
      </c>
      <c r="B35" s="129" t="s">
        <v>237</v>
      </c>
      <c r="C35" s="207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00" t="s">
        <v>0</v>
      </c>
      <c r="B36" s="201"/>
      <c r="C36" s="208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02" t="s">
        <v>1</v>
      </c>
      <c r="B37" s="203"/>
      <c r="C37" s="209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201</v>
      </c>
      <c r="B38" s="129" t="s">
        <v>237</v>
      </c>
      <c r="C38" s="207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00" t="s">
        <v>0</v>
      </c>
      <c r="B39" s="201"/>
      <c r="C39" s="208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02" t="s">
        <v>1</v>
      </c>
      <c r="B40" s="203"/>
      <c r="C40" s="209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43</v>
      </c>
      <c r="C42" s="138" t="str">
        <f>'DANE ZBIORCZO'!B25</f>
        <v>16.07.2020r.</v>
      </c>
      <c r="D42" s="137"/>
      <c r="E42" s="28"/>
      <c r="F42" s="28"/>
      <c r="G42" s="118"/>
      <c r="H42" s="123"/>
      <c r="I42" s="135"/>
      <c r="J42" s="135"/>
      <c r="K42" s="204" t="str">
        <f>'DANE ZBIORCZO'!C34</f>
        <v>Tadeusz Goc</v>
      </c>
      <c r="L42" s="204"/>
      <c r="O42" s="28"/>
      <c r="P42" s="28"/>
      <c r="Q42" s="28"/>
      <c r="R42" s="28"/>
    </row>
    <row r="43" spans="1:18" ht="23.25" customHeight="1">
      <c r="B43" s="31" t="s">
        <v>44</v>
      </c>
      <c r="C43" s="253" t="str">
        <f>'DANE ZBIORCZO'!B26</f>
        <v>Katarzyna Szufla</v>
      </c>
      <c r="D43" s="253"/>
      <c r="E43" s="28"/>
      <c r="F43" s="28"/>
      <c r="G43" s="84"/>
      <c r="H43" s="84"/>
      <c r="I43" s="33"/>
      <c r="J43" s="33"/>
      <c r="K43" s="205" t="s">
        <v>45</v>
      </c>
      <c r="L43" s="205"/>
      <c r="O43" s="28"/>
      <c r="P43" s="28"/>
      <c r="Q43" s="28"/>
      <c r="R43" s="28"/>
    </row>
    <row r="44" spans="1:18" ht="23.25" customHeight="1">
      <c r="B44" s="30" t="s">
        <v>46</v>
      </c>
      <c r="C44" s="253" t="str">
        <f>'DANE ZBIORCZO'!B27</f>
        <v>77 40 49 360</v>
      </c>
      <c r="D44" s="253"/>
      <c r="E44" s="28"/>
      <c r="F44" s="28"/>
      <c r="G44" s="4"/>
      <c r="H44" s="4"/>
      <c r="K44" s="206" t="s">
        <v>47</v>
      </c>
      <c r="L44" s="206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2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9" t="s">
        <v>238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5" t="s">
        <v>113</v>
      </c>
      <c r="H2" s="235"/>
      <c r="I2" s="88" t="str">
        <f>'DANE ZBIORCZO'!B6</f>
        <v>30.06.2020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6" t="s">
        <v>76</v>
      </c>
      <c r="B3" s="237"/>
      <c r="C3" s="238"/>
      <c r="D3" s="115">
        <f>'DANE ZBIORCZO'!B8</f>
        <v>0</v>
      </c>
      <c r="E3" s="234" t="str">
        <f>'DANE ZBIORCZO'!B7</f>
        <v>Lista j.s.t.</v>
      </c>
      <c r="F3" s="234"/>
      <c r="G3" s="234"/>
      <c r="H3" s="234"/>
      <c r="I3" s="23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9" t="s">
        <v>270</v>
      </c>
      <c r="B4" s="240"/>
      <c r="C4" s="232" t="s">
        <v>66</v>
      </c>
      <c r="D4" s="243" t="str">
        <f>"niespłacone zobowiązania 
na dzień "&amp;TEXT('DANE ZBIORCZO'!B6,"dd.mm.rrrr")&amp;" r. (4+5+6+…+15)"</f>
        <v>niespłacone zobowiązania 
na dzień 30.06.2020 r. r. (4+5+6+…+15)</v>
      </c>
      <c r="E4" s="244"/>
      <c r="F4" s="245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1"/>
    </row>
    <row r="5" spans="1:19" ht="69" customHeight="1" thickBot="1">
      <c r="A5" s="241"/>
      <c r="B5" s="242"/>
      <c r="C5" s="233"/>
      <c r="D5" s="246"/>
      <c r="E5" s="247"/>
      <c r="F5" s="248"/>
      <c r="G5" s="126" t="s">
        <v>283</v>
      </c>
      <c r="H5" s="127" t="s">
        <v>4</v>
      </c>
      <c r="I5" s="126" t="s">
        <v>5</v>
      </c>
      <c r="J5" s="127" t="s">
        <v>6</v>
      </c>
      <c r="K5" s="126" t="s">
        <v>7</v>
      </c>
      <c r="L5" s="127" t="s">
        <v>8</v>
      </c>
      <c r="M5" s="126" t="s">
        <v>9</v>
      </c>
      <c r="N5" s="127" t="s">
        <v>10</v>
      </c>
      <c r="O5" s="126" t="s">
        <v>11</v>
      </c>
      <c r="P5" s="127" t="s">
        <v>14</v>
      </c>
      <c r="Q5" s="126" t="s">
        <v>260</v>
      </c>
      <c r="R5" s="128" t="s">
        <v>273</v>
      </c>
    </row>
    <row r="6" spans="1:19" ht="9.75" customHeight="1" thickBot="1">
      <c r="A6" s="250">
        <v>1</v>
      </c>
      <c r="B6" s="222"/>
      <c r="C6" s="9">
        <v>2</v>
      </c>
      <c r="D6" s="218">
        <v>3</v>
      </c>
      <c r="E6" s="219"/>
      <c r="F6" s="220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9" t="s">
        <v>77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5"/>
    </row>
    <row r="8" spans="1:19" ht="23.1" customHeight="1" thickBot="1">
      <c r="A8" s="226" t="s">
        <v>65</v>
      </c>
      <c r="B8" s="227"/>
      <c r="C8" s="228"/>
      <c r="D8" s="13">
        <f>SUM(D11:D65536)</f>
        <v>0</v>
      </c>
      <c r="E8" s="14" t="s">
        <v>15</v>
      </c>
      <c r="F8" s="14" t="s">
        <v>15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12" t="s">
        <v>2</v>
      </c>
      <c r="B9" s="213"/>
      <c r="C9" s="214"/>
      <c r="D9" s="14" t="s">
        <v>15</v>
      </c>
      <c r="E9" s="13">
        <f>SUM(E11:E65536)</f>
        <v>0</v>
      </c>
      <c r="F9" s="14" t="s">
        <v>15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15" t="s">
        <v>3</v>
      </c>
      <c r="B10" s="216"/>
      <c r="C10" s="217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192</v>
      </c>
      <c r="B11" s="129" t="s">
        <v>237</v>
      </c>
      <c r="C11" s="207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00" t="s">
        <v>0</v>
      </c>
      <c r="B12" s="201"/>
      <c r="C12" s="208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02" t="s">
        <v>1</v>
      </c>
      <c r="B13" s="203"/>
      <c r="C13" s="209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7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00" t="s">
        <v>0</v>
      </c>
      <c r="B15" s="201"/>
      <c r="C15" s="208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02" t="s">
        <v>1</v>
      </c>
      <c r="B16" s="203"/>
      <c r="C16" s="209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7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10" t="s">
        <v>0</v>
      </c>
      <c r="B18" s="211"/>
      <c r="C18" s="208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02" t="s">
        <v>1</v>
      </c>
      <c r="B19" s="203"/>
      <c r="C19" s="209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7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10" t="s">
        <v>0</v>
      </c>
      <c r="B21" s="211"/>
      <c r="C21" s="208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02" t="s">
        <v>1</v>
      </c>
      <c r="B22" s="203"/>
      <c r="C22" s="209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7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00" t="s">
        <v>0</v>
      </c>
      <c r="B24" s="201"/>
      <c r="C24" s="208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02" t="s">
        <v>1</v>
      </c>
      <c r="B25" s="203"/>
      <c r="C25" s="209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197</v>
      </c>
      <c r="B26" s="129" t="s">
        <v>237</v>
      </c>
      <c r="C26" s="207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200" t="s">
        <v>0</v>
      </c>
      <c r="B27" s="201"/>
      <c r="C27" s="208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202" t="s">
        <v>1</v>
      </c>
      <c r="B28" s="203"/>
      <c r="C28" s="209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198</v>
      </c>
      <c r="B29" s="129" t="s">
        <v>237</v>
      </c>
      <c r="C29" s="207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200" t="s">
        <v>0</v>
      </c>
      <c r="B30" s="201"/>
      <c r="C30" s="208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202" t="s">
        <v>1</v>
      </c>
      <c r="B31" s="203"/>
      <c r="C31" s="209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199</v>
      </c>
      <c r="B32" s="129" t="s">
        <v>237</v>
      </c>
      <c r="C32" s="207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200" t="s">
        <v>0</v>
      </c>
      <c r="B33" s="201"/>
      <c r="C33" s="208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202" t="s">
        <v>1</v>
      </c>
      <c r="B34" s="203"/>
      <c r="C34" s="209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200</v>
      </c>
      <c r="B35" s="129" t="s">
        <v>237</v>
      </c>
      <c r="C35" s="207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200" t="s">
        <v>0</v>
      </c>
      <c r="B36" s="201"/>
      <c r="C36" s="208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202" t="s">
        <v>1</v>
      </c>
      <c r="B37" s="203"/>
      <c r="C37" s="209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201</v>
      </c>
      <c r="B38" s="129" t="s">
        <v>237</v>
      </c>
      <c r="C38" s="207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200" t="s">
        <v>0</v>
      </c>
      <c r="B39" s="201"/>
      <c r="C39" s="208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202" t="s">
        <v>1</v>
      </c>
      <c r="B40" s="203"/>
      <c r="C40" s="209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55" t="s">
        <v>271</v>
      </c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8"/>
      <c r="R41" s="28"/>
    </row>
    <row r="42" spans="1:18" ht="78" customHeight="1">
      <c r="B42" s="254" t="s">
        <v>272</v>
      </c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8"/>
      <c r="R42" s="28"/>
    </row>
    <row r="43" spans="1:18" ht="20.25" customHeight="1">
      <c r="B43" s="30" t="s">
        <v>43</v>
      </c>
      <c r="C43" s="121" t="str">
        <f>'DANE ZBIORCZO'!B25</f>
        <v>16.07.2020r.</v>
      </c>
      <c r="D43" s="133"/>
      <c r="E43" s="28"/>
      <c r="F43" s="28"/>
      <c r="G43" s="118"/>
      <c r="H43" s="118"/>
      <c r="I43" s="134"/>
      <c r="J43" s="134"/>
      <c r="K43" s="204" t="str">
        <f>'DANE ZBIORCZO'!C34</f>
        <v>Tadeusz Goc</v>
      </c>
      <c r="L43" s="204"/>
      <c r="O43" s="28"/>
      <c r="P43" s="28"/>
      <c r="Q43" s="28"/>
      <c r="R43" s="28"/>
    </row>
    <row r="44" spans="1:18" ht="23.25" customHeight="1">
      <c r="B44" s="31" t="s">
        <v>44</v>
      </c>
      <c r="C44" s="256" t="str">
        <f>'DANE ZBIORCZO'!B26</f>
        <v>Katarzyna Szufla</v>
      </c>
      <c r="D44" s="256"/>
      <c r="E44" s="28"/>
      <c r="F44" s="28"/>
      <c r="G44" s="84"/>
      <c r="H44" s="84"/>
      <c r="I44" s="33"/>
      <c r="J44" s="33"/>
      <c r="K44" s="205" t="s">
        <v>45</v>
      </c>
      <c r="L44" s="205"/>
      <c r="O44" s="28"/>
      <c r="P44" s="28"/>
      <c r="Q44" s="28"/>
      <c r="R44" s="28"/>
    </row>
    <row r="45" spans="1:18" ht="23.25" customHeight="1">
      <c r="B45" s="30" t="s">
        <v>46</v>
      </c>
      <c r="C45" s="256" t="str">
        <f>'DANE ZBIORCZO'!B27</f>
        <v>77 40 49 360</v>
      </c>
      <c r="D45" s="256"/>
      <c r="E45" s="28"/>
      <c r="F45" s="28"/>
      <c r="G45" s="4"/>
      <c r="H45" s="4"/>
      <c r="K45" s="206" t="s">
        <v>47</v>
      </c>
      <c r="L45" s="206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K43:L43"/>
    <mergeCell ref="C44:D44"/>
    <mergeCell ref="K44:L44"/>
    <mergeCell ref="C45:D45"/>
    <mergeCell ref="K45:L45"/>
    <mergeCell ref="C35:C37"/>
    <mergeCell ref="B41:P41"/>
    <mergeCell ref="A36:B36"/>
    <mergeCell ref="A37:B37"/>
    <mergeCell ref="C38:C40"/>
    <mergeCell ref="A39:B39"/>
    <mergeCell ref="A40:B40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7:C19"/>
    <mergeCell ref="A18:B18"/>
    <mergeCell ref="A19:B19"/>
    <mergeCell ref="C20:C22"/>
    <mergeCell ref="A21:B21"/>
    <mergeCell ref="A22:B22"/>
    <mergeCell ref="A13:B13"/>
    <mergeCell ref="A10:C10"/>
    <mergeCell ref="C14:C16"/>
    <mergeCell ref="A15:B15"/>
    <mergeCell ref="A16:B16"/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</mergeCells>
  <phoneticPr fontId="2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9" t="s">
        <v>241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5" t="s">
        <v>113</v>
      </c>
      <c r="H2" s="235"/>
      <c r="I2" s="88" t="str">
        <f>'DANE ZBIORCZO'!B6</f>
        <v>30.06.2020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6" t="s">
        <v>76</v>
      </c>
      <c r="B3" s="237"/>
      <c r="C3" s="238"/>
      <c r="D3" s="115">
        <f>'DANE ZBIORCZO'!B8</f>
        <v>0</v>
      </c>
      <c r="E3" s="234" t="str">
        <f>'DANE ZBIORCZO'!B7</f>
        <v>Lista j.s.t.</v>
      </c>
      <c r="F3" s="234"/>
      <c r="G3" s="234"/>
      <c r="H3" s="234"/>
      <c r="I3" s="234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9" t="s">
        <v>243</v>
      </c>
      <c r="B4" s="240"/>
      <c r="C4" s="232" t="s">
        <v>242</v>
      </c>
      <c r="D4" s="243" t="str">
        <f>"niespłacone zobowiązania 
na dzień "&amp;TEXT('DANE ZBIORCZO'!B6,"dd.mm.rrrr")&amp;" r. (4+5+6+…+15)"</f>
        <v>niespłacone zobowiązania 
na dzień 30.06.2020 r. r. (4+5+6+…+15)</v>
      </c>
      <c r="E4" s="244"/>
      <c r="F4" s="245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1"/>
    </row>
    <row r="5" spans="1:19" ht="69" customHeight="1" thickBot="1">
      <c r="A5" s="241"/>
      <c r="B5" s="242"/>
      <c r="C5" s="233"/>
      <c r="D5" s="246"/>
      <c r="E5" s="247"/>
      <c r="F5" s="248"/>
      <c r="G5" s="126" t="s">
        <v>283</v>
      </c>
      <c r="H5" s="127" t="s">
        <v>4</v>
      </c>
      <c r="I5" s="126" t="s">
        <v>5</v>
      </c>
      <c r="J5" s="127" t="s">
        <v>6</v>
      </c>
      <c r="K5" s="126" t="s">
        <v>7</v>
      </c>
      <c r="L5" s="127" t="s">
        <v>8</v>
      </c>
      <c r="M5" s="126" t="s">
        <v>9</v>
      </c>
      <c r="N5" s="127" t="s">
        <v>10</v>
      </c>
      <c r="O5" s="126" t="s">
        <v>11</v>
      </c>
      <c r="P5" s="127" t="s">
        <v>14</v>
      </c>
      <c r="Q5" s="126" t="s">
        <v>260</v>
      </c>
      <c r="R5" s="128" t="s">
        <v>273</v>
      </c>
    </row>
    <row r="6" spans="1:19" ht="9.75" customHeight="1" thickBot="1">
      <c r="A6" s="250">
        <v>1</v>
      </c>
      <c r="B6" s="222"/>
      <c r="C6" s="9">
        <v>2</v>
      </c>
      <c r="D6" s="218">
        <v>3</v>
      </c>
      <c r="E6" s="219"/>
      <c r="F6" s="220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9" t="s">
        <v>33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5"/>
    </row>
    <row r="8" spans="1:19" ht="23.1" customHeight="1" thickBot="1">
      <c r="A8" s="226" t="s">
        <v>65</v>
      </c>
      <c r="B8" s="227"/>
      <c r="C8" s="228"/>
      <c r="D8" s="13">
        <f>SUM(D11:D65536)</f>
        <v>0</v>
      </c>
      <c r="E8" s="14" t="s">
        <v>15</v>
      </c>
      <c r="F8" s="14" t="s">
        <v>15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 t="shared" si="0"/>
        <v>0</v>
      </c>
    </row>
    <row r="9" spans="1:19" ht="23.1" customHeight="1" thickBot="1">
      <c r="A9" s="212" t="s">
        <v>2</v>
      </c>
      <c r="B9" s="213"/>
      <c r="C9" s="214"/>
      <c r="D9" s="14" t="s">
        <v>15</v>
      </c>
      <c r="E9" s="13">
        <f>SUM(E11:E65536)</f>
        <v>0</v>
      </c>
      <c r="F9" s="14" t="s">
        <v>15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 t="shared" si="1"/>
        <v>0</v>
      </c>
    </row>
    <row r="10" spans="1:19" ht="23.1" customHeight="1" thickBot="1">
      <c r="A10" s="215" t="s">
        <v>3</v>
      </c>
      <c r="B10" s="216"/>
      <c r="C10" s="217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 t="shared" si="1"/>
        <v>0</v>
      </c>
    </row>
    <row r="11" spans="1:19" ht="23.1" customHeight="1">
      <c r="A11" s="114" t="s">
        <v>192</v>
      </c>
      <c r="B11" s="129" t="s">
        <v>237</v>
      </c>
      <c r="C11" s="207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200" t="s">
        <v>0</v>
      </c>
      <c r="B12" s="201"/>
      <c r="C12" s="208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202" t="s">
        <v>1</v>
      </c>
      <c r="B13" s="203"/>
      <c r="C13" s="209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7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200" t="s">
        <v>0</v>
      </c>
      <c r="B15" s="201"/>
      <c r="C15" s="208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202" t="s">
        <v>1</v>
      </c>
      <c r="B16" s="203"/>
      <c r="C16" s="209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7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10" t="s">
        <v>0</v>
      </c>
      <c r="B18" s="211"/>
      <c r="C18" s="208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202" t="s">
        <v>1</v>
      </c>
      <c r="B19" s="203"/>
      <c r="C19" s="209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7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10" t="s">
        <v>0</v>
      </c>
      <c r="B21" s="211"/>
      <c r="C21" s="208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202" t="s">
        <v>1</v>
      </c>
      <c r="B22" s="203"/>
      <c r="C22" s="209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7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200" t="s">
        <v>0</v>
      </c>
      <c r="B24" s="201"/>
      <c r="C24" s="208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202" t="s">
        <v>1</v>
      </c>
      <c r="B25" s="203"/>
      <c r="C25" s="209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43</v>
      </c>
      <c r="C27" s="121" t="str">
        <f>'DANE ZBIORCZO'!B25</f>
        <v>16.07.2020r.</v>
      </c>
      <c r="D27" s="133"/>
      <c r="E27" s="28"/>
      <c r="F27" s="28"/>
      <c r="G27" s="118"/>
      <c r="H27" s="118"/>
      <c r="I27" s="134"/>
      <c r="J27" s="134"/>
      <c r="K27" s="204" t="str">
        <f>'DANE ZBIORCZO'!C34</f>
        <v>Tadeusz Goc</v>
      </c>
      <c r="L27" s="204"/>
      <c r="O27" s="28"/>
      <c r="P27" s="28"/>
      <c r="Q27" s="28"/>
      <c r="R27" s="28"/>
    </row>
    <row r="28" spans="1:18" ht="23.25" customHeight="1">
      <c r="B28" s="31" t="s">
        <v>44</v>
      </c>
      <c r="C28" s="256" t="str">
        <f>'DANE ZBIORCZO'!B26</f>
        <v>Katarzyna Szufla</v>
      </c>
      <c r="D28" s="256"/>
      <c r="E28" s="28"/>
      <c r="F28" s="28"/>
      <c r="G28" s="84"/>
      <c r="H28" s="84"/>
      <c r="I28" s="33"/>
      <c r="J28" s="33"/>
      <c r="K28" s="205" t="s">
        <v>45</v>
      </c>
      <c r="L28" s="205"/>
      <c r="O28" s="28"/>
      <c r="P28" s="28"/>
      <c r="Q28" s="28"/>
      <c r="R28" s="28"/>
    </row>
    <row r="29" spans="1:18" ht="23.25" customHeight="1">
      <c r="B29" s="30" t="s">
        <v>46</v>
      </c>
      <c r="C29" s="256" t="str">
        <f>'DANE ZBIORCZO'!B27</f>
        <v>77 40 49 360</v>
      </c>
      <c r="D29" s="256"/>
      <c r="E29" s="28"/>
      <c r="F29" s="28"/>
      <c r="G29" s="4"/>
      <c r="H29" s="4"/>
      <c r="K29" s="206" t="s">
        <v>47</v>
      </c>
      <c r="L29" s="206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C29:D29"/>
    <mergeCell ref="K29:L29"/>
    <mergeCell ref="K27:L27"/>
    <mergeCell ref="C28:D28"/>
    <mergeCell ref="K28:L28"/>
    <mergeCell ref="C20:C22"/>
    <mergeCell ref="A21:B21"/>
    <mergeCell ref="A22:B22"/>
    <mergeCell ref="C23:C25"/>
    <mergeCell ref="A24:B24"/>
    <mergeCell ref="A25:B25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</mergeCells>
  <phoneticPr fontId="2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zoomScaleNormal="100" workbookViewId="0"/>
  </sheetViews>
  <sheetFormatPr defaultRowHeight="12.75"/>
  <cols>
    <col min="1" max="1" width="5.140625" style="34" customWidth="1"/>
    <col min="2" max="2" width="65" style="34" customWidth="1"/>
    <col min="3" max="3" width="14.7109375" style="34" customWidth="1"/>
    <col min="4" max="7" width="19.5703125" style="34" customWidth="1"/>
    <col min="8" max="8" width="2" style="34" customWidth="1"/>
    <col min="9" max="9" width="17.7109375" style="34" customWidth="1"/>
    <col min="10" max="16384" width="9.140625" style="34"/>
  </cols>
  <sheetData>
    <row r="1" spans="1:11" ht="15.75">
      <c r="B1" s="35" t="s">
        <v>78</v>
      </c>
      <c r="H1" s="36"/>
      <c r="J1" s="37"/>
      <c r="K1" s="38"/>
    </row>
    <row r="2" spans="1:11">
      <c r="G2" s="259"/>
      <c r="H2" s="259"/>
      <c r="J2" s="37"/>
    </row>
    <row r="3" spans="1:11">
      <c r="B3" s="39" t="s">
        <v>35</v>
      </c>
      <c r="C3" s="260" t="str">
        <f>KREDYTY!E3</f>
        <v>Lista j.s.t.</v>
      </c>
      <c r="D3" s="260"/>
      <c r="E3" s="260"/>
      <c r="J3" s="37"/>
    </row>
    <row r="4" spans="1:11">
      <c r="B4" s="39" t="s">
        <v>36</v>
      </c>
      <c r="C4" s="40">
        <f>KREDYTY!D3</f>
        <v>0</v>
      </c>
      <c r="D4" s="41"/>
      <c r="E4" s="41"/>
    </row>
    <row r="6" spans="1:11" ht="15.75">
      <c r="B6" s="42" t="s">
        <v>101</v>
      </c>
      <c r="C6" s="90" t="s">
        <v>64</v>
      </c>
      <c r="D6" s="91" t="str">
        <f>'DANE ZBIORCZO'!B6</f>
        <v>30.06.2020 r.</v>
      </c>
    </row>
    <row r="7" spans="1:11" ht="40.5" customHeight="1">
      <c r="B7" s="262" t="s">
        <v>79</v>
      </c>
      <c r="C7" s="262"/>
      <c r="D7" s="262"/>
      <c r="E7" s="262"/>
      <c r="F7" s="262"/>
      <c r="G7" s="262"/>
    </row>
    <row r="8" spans="1:11" ht="32.25" customHeight="1">
      <c r="A8" s="43" t="s">
        <v>40</v>
      </c>
      <c r="B8" s="43" t="s">
        <v>276</v>
      </c>
      <c r="C8" s="170" t="s">
        <v>62</v>
      </c>
      <c r="D8" s="263" t="s">
        <v>48</v>
      </c>
      <c r="E8" s="264"/>
      <c r="F8" s="264"/>
      <c r="G8" s="265"/>
    </row>
    <row r="9" spans="1:11" ht="51">
      <c r="A9" s="44">
        <v>1</v>
      </c>
      <c r="B9" s="45" t="s">
        <v>61</v>
      </c>
      <c r="C9" s="46"/>
      <c r="D9" s="261"/>
      <c r="E9" s="261"/>
      <c r="F9" s="261"/>
      <c r="G9" s="261"/>
    </row>
    <row r="10" spans="1:11" ht="18" customHeight="1">
      <c r="A10" s="44">
        <v>2</v>
      </c>
      <c r="B10" s="45" t="s">
        <v>49</v>
      </c>
      <c r="C10" s="46"/>
      <c r="D10" s="261"/>
      <c r="E10" s="261"/>
      <c r="F10" s="261"/>
      <c r="G10" s="261"/>
    </row>
    <row r="11" spans="1:11" ht="18" customHeight="1">
      <c r="A11" s="44">
        <v>3</v>
      </c>
      <c r="B11" s="45" t="s">
        <v>50</v>
      </c>
      <c r="C11" s="46"/>
      <c r="D11" s="261"/>
      <c r="E11" s="261"/>
      <c r="F11" s="261"/>
      <c r="G11" s="261"/>
    </row>
    <row r="12" spans="1:11" ht="18" customHeight="1">
      <c r="A12" s="44">
        <v>4</v>
      </c>
      <c r="B12" s="45" t="s">
        <v>51</v>
      </c>
      <c r="C12" s="46"/>
      <c r="D12" s="261"/>
      <c r="E12" s="261"/>
      <c r="F12" s="261"/>
      <c r="G12" s="261"/>
    </row>
    <row r="13" spans="1:11" ht="81.75" customHeight="1">
      <c r="A13" s="44">
        <v>5</v>
      </c>
      <c r="B13" s="169" t="s">
        <v>277</v>
      </c>
      <c r="C13" s="46"/>
      <c r="D13" s="261"/>
      <c r="E13" s="261"/>
      <c r="F13" s="261"/>
      <c r="G13" s="261"/>
    </row>
    <row r="14" spans="1:11" ht="38.25">
      <c r="A14" s="44">
        <v>6</v>
      </c>
      <c r="B14" s="45" t="s">
        <v>52</v>
      </c>
      <c r="C14" s="46"/>
      <c r="D14" s="261"/>
      <c r="E14" s="261"/>
      <c r="F14" s="261"/>
      <c r="G14" s="261"/>
    </row>
    <row r="15" spans="1:11" ht="25.5">
      <c r="A15" s="44">
        <v>7</v>
      </c>
      <c r="B15" s="45" t="s">
        <v>53</v>
      </c>
      <c r="C15" s="46"/>
      <c r="D15" s="261"/>
      <c r="E15" s="261"/>
      <c r="F15" s="261"/>
      <c r="G15" s="261"/>
    </row>
    <row r="16" spans="1:11" ht="38.25">
      <c r="A16" s="44">
        <v>8</v>
      </c>
      <c r="B16" s="45" t="s">
        <v>54</v>
      </c>
      <c r="C16" s="46"/>
      <c r="D16" s="261"/>
      <c r="E16" s="261"/>
      <c r="F16" s="261"/>
      <c r="G16" s="261"/>
    </row>
    <row r="17" spans="1:12" ht="38.25">
      <c r="A17" s="44">
        <v>9</v>
      </c>
      <c r="B17" s="45" t="s">
        <v>55</v>
      </c>
      <c r="C17" s="46"/>
      <c r="D17" s="261"/>
      <c r="E17" s="261"/>
      <c r="F17" s="261"/>
      <c r="G17" s="261"/>
      <c r="H17" s="47"/>
      <c r="I17" s="48"/>
      <c r="J17" s="48"/>
      <c r="K17" s="48"/>
      <c r="L17" s="48"/>
    </row>
    <row r="18" spans="1:12" ht="25.5">
      <c r="A18" s="44">
        <v>10</v>
      </c>
      <c r="B18" s="45" t="s">
        <v>56</v>
      </c>
      <c r="C18" s="46"/>
      <c r="D18" s="261"/>
      <c r="E18" s="261"/>
      <c r="F18" s="261"/>
      <c r="G18" s="261"/>
      <c r="H18" s="47"/>
      <c r="I18" s="48"/>
      <c r="J18" s="48"/>
      <c r="K18" s="48"/>
      <c r="L18" s="48"/>
    </row>
    <row r="19" spans="1:12" ht="25.5">
      <c r="A19" s="44">
        <v>11</v>
      </c>
      <c r="B19" s="45" t="s">
        <v>57</v>
      </c>
      <c r="C19" s="46"/>
      <c r="D19" s="261"/>
      <c r="E19" s="261"/>
      <c r="F19" s="261"/>
      <c r="G19" s="261"/>
      <c r="H19" s="47"/>
      <c r="I19" s="48"/>
      <c r="J19" s="48"/>
      <c r="K19" s="48"/>
      <c r="L19" s="48"/>
    </row>
    <row r="20" spans="1:12" ht="18.75" customHeight="1">
      <c r="A20" s="44">
        <v>12</v>
      </c>
      <c r="B20" s="45" t="s">
        <v>58</v>
      </c>
      <c r="C20" s="46"/>
      <c r="D20" s="261"/>
      <c r="E20" s="261"/>
      <c r="F20" s="261"/>
      <c r="G20" s="261"/>
      <c r="H20" s="47"/>
      <c r="I20" s="48"/>
      <c r="J20" s="48"/>
      <c r="K20" s="48"/>
      <c r="L20" s="48"/>
    </row>
    <row r="21" spans="1:12" ht="25.5">
      <c r="A21" s="44">
        <v>13</v>
      </c>
      <c r="B21" s="45" t="s">
        <v>59</v>
      </c>
      <c r="C21" s="46"/>
      <c r="D21" s="261"/>
      <c r="E21" s="261"/>
      <c r="F21" s="261"/>
      <c r="G21" s="261"/>
      <c r="H21" s="47"/>
      <c r="I21" s="48"/>
      <c r="J21" s="48"/>
      <c r="K21" s="48"/>
      <c r="L21" s="48"/>
    </row>
    <row r="22" spans="1:12" ht="76.5">
      <c r="A22" s="44">
        <v>14</v>
      </c>
      <c r="B22" s="45" t="s">
        <v>275</v>
      </c>
      <c r="C22" s="46"/>
      <c r="D22" s="261"/>
      <c r="E22" s="261"/>
      <c r="F22" s="261"/>
      <c r="G22" s="261"/>
      <c r="H22" s="47"/>
      <c r="I22" s="48"/>
      <c r="J22" s="48"/>
      <c r="K22" s="48"/>
      <c r="L22" s="48"/>
    </row>
    <row r="23" spans="1:12" ht="20.25" customHeight="1">
      <c r="A23" s="44">
        <v>15</v>
      </c>
      <c r="B23" s="45" t="s">
        <v>60</v>
      </c>
      <c r="C23" s="46">
        <v>17722100</v>
      </c>
      <c r="D23" s="261" t="s">
        <v>299</v>
      </c>
      <c r="E23" s="261"/>
      <c r="F23" s="261"/>
      <c r="G23" s="261"/>
      <c r="H23" s="47"/>
      <c r="I23" s="48"/>
      <c r="J23" s="48"/>
      <c r="K23" s="48"/>
      <c r="L23" s="48"/>
    </row>
    <row r="24" spans="1:12" ht="15.75">
      <c r="B24" s="42"/>
    </row>
    <row r="26" spans="1:12" s="3" customFormat="1" ht="15" customHeight="1">
      <c r="B26" s="6" t="s">
        <v>43</v>
      </c>
      <c r="C26" s="121" t="str">
        <f>'DANE ZBIORCZO'!B25</f>
        <v>16.07.2020r.</v>
      </c>
      <c r="D26" s="133"/>
      <c r="E26" s="131"/>
    </row>
    <row r="27" spans="1:12" s="3" customFormat="1" ht="15">
      <c r="B27" s="6" t="s">
        <v>44</v>
      </c>
      <c r="C27" s="256" t="str">
        <f>'DANE ZBIORCZO'!B26</f>
        <v>Katarzyna Szufla</v>
      </c>
      <c r="D27" s="256"/>
      <c r="E27" s="132"/>
    </row>
    <row r="28" spans="1:12" s="3" customFormat="1" ht="15" customHeight="1">
      <c r="B28" s="6" t="s">
        <v>46</v>
      </c>
      <c r="C28" s="256" t="str">
        <f>'DANE ZBIORCZO'!B27</f>
        <v>77 40 49 360</v>
      </c>
      <c r="D28" s="256"/>
      <c r="E28" s="132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18"/>
      <c r="E32" s="204" t="str">
        <f>'DANE ZBIORCZO'!C34</f>
        <v>Tadeusz Goc</v>
      </c>
      <c r="F32" s="204"/>
      <c r="G32" s="204"/>
    </row>
    <row r="33" spans="2:7" s="3" customFormat="1" ht="15">
      <c r="B33" s="5"/>
      <c r="E33" s="257" t="s">
        <v>45</v>
      </c>
      <c r="F33" s="257"/>
      <c r="G33" s="257"/>
    </row>
    <row r="34" spans="2:7" s="3" customFormat="1" ht="15">
      <c r="B34" s="4"/>
      <c r="E34" s="258" t="s">
        <v>47</v>
      </c>
      <c r="F34" s="258"/>
      <c r="G34" s="258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D19:G19"/>
    <mergeCell ref="D9:G9"/>
    <mergeCell ref="D10:G10"/>
    <mergeCell ref="D8:G8"/>
    <mergeCell ref="D13:G13"/>
    <mergeCell ref="D14:G14"/>
    <mergeCell ref="D15:G15"/>
    <mergeCell ref="D16:G16"/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zoomScaleNormal="100" workbookViewId="0"/>
  </sheetViews>
  <sheetFormatPr defaultRowHeight="12.75" outlineLevelRow="2"/>
  <cols>
    <col min="1" max="1" width="3.140625" style="51" customWidth="1"/>
    <col min="2" max="2" width="5.140625" style="51" customWidth="1"/>
    <col min="3" max="3" width="65" style="51" customWidth="1"/>
    <col min="4" max="5" width="14.7109375" style="51" customWidth="1"/>
    <col min="6" max="6" width="17.85546875" style="51" customWidth="1"/>
    <col min="7" max="9" width="14.7109375" style="51" customWidth="1"/>
    <col min="10" max="16384" width="9.140625" style="51"/>
  </cols>
  <sheetData>
    <row r="1" spans="2:9" ht="15.75">
      <c r="C1" s="52" t="s">
        <v>81</v>
      </c>
      <c r="I1" s="171" t="s">
        <v>282</v>
      </c>
    </row>
    <row r="2" spans="2:9">
      <c r="E2" s="53" t="s">
        <v>82</v>
      </c>
      <c r="F2" s="276"/>
      <c r="G2" s="276"/>
      <c r="H2" s="276"/>
      <c r="I2" s="54"/>
    </row>
    <row r="3" spans="2:9" ht="15">
      <c r="C3" s="55" t="str">
        <f>'DANE ZBIORCZO'!B7</f>
        <v>Lista j.s.t.</v>
      </c>
      <c r="E3" s="160" t="str">
        <f>MID('DANE ZBIORCZO'!B8,1,2)</f>
        <v>0</v>
      </c>
      <c r="F3" s="160" t="str">
        <f>MID('DANE ZBIORCZO'!B8,3,2)</f>
        <v/>
      </c>
      <c r="G3" s="160" t="str">
        <f>MID('DANE ZBIORCZO'!B8,5,2)</f>
        <v/>
      </c>
      <c r="H3" s="160" t="str">
        <f>MID('DANE ZBIORCZO'!B8,7,1)</f>
        <v/>
      </c>
      <c r="I3" s="56"/>
    </row>
    <row r="4" spans="2:9" ht="15">
      <c r="C4" s="57" t="s">
        <v>24</v>
      </c>
      <c r="D4" s="58"/>
      <c r="E4" s="57" t="s">
        <v>188</v>
      </c>
      <c r="F4" s="57" t="s">
        <v>83</v>
      </c>
      <c r="G4" s="57" t="s">
        <v>84</v>
      </c>
      <c r="H4" s="57" t="s">
        <v>85</v>
      </c>
      <c r="I4" s="56"/>
    </row>
    <row r="5" spans="2:9" ht="15">
      <c r="E5" s="59"/>
    </row>
    <row r="6" spans="2:9" ht="15.75">
      <c r="C6" s="42"/>
      <c r="E6" s="59"/>
    </row>
    <row r="7" spans="2:9" ht="15.75">
      <c r="C7" s="61" t="str">
        <f>"A. Uszczegółowienie danych dot. zobowiązań wykazanych w cz. A, wierszu E.2. i E.2.1. sprawozdania Rb-Z [*] wg stanu na "&amp;TEXT('DANE ZBIORCZO'!B6,"dd.mm.rrrr")&amp;" (na podstawie § 10 ust. 6 rozp.)"</f>
        <v>A. Uszczegółowienie danych dot. zobowiązań wykazanych w cz. A, wierszu E.2. i E.2.1. sprawozdania Rb-Z [*] wg stanu na 30.06.2020 r. (na podstawie § 10 ust. 6 rozp.)</v>
      </c>
    </row>
    <row r="8" spans="2:9" ht="19.5" customHeight="1">
      <c r="C8" s="61"/>
    </row>
    <row r="9" spans="2:9" ht="38.25">
      <c r="B9" s="62" t="s">
        <v>40</v>
      </c>
      <c r="C9" s="62" t="s">
        <v>41</v>
      </c>
      <c r="D9" s="63" t="s">
        <v>86</v>
      </c>
      <c r="E9" s="64" t="s">
        <v>87</v>
      </c>
    </row>
    <row r="10" spans="2:9">
      <c r="B10" s="65"/>
      <c r="C10" s="66" t="s">
        <v>42</v>
      </c>
      <c r="D10" s="67">
        <f>+SUM(D11:D22)</f>
        <v>12359031.85</v>
      </c>
      <c r="E10" s="67">
        <f>+SUM(E11:E22)</f>
        <v>0</v>
      </c>
      <c r="H10" s="60"/>
    </row>
    <row r="11" spans="2:9" ht="38.25">
      <c r="B11" s="68">
        <v>1</v>
      </c>
      <c r="C11" s="69" t="s">
        <v>88</v>
      </c>
      <c r="D11" s="92">
        <v>12199031.85</v>
      </c>
      <c r="E11" s="92"/>
    </row>
    <row r="12" spans="2:9" ht="25.5">
      <c r="B12" s="68">
        <f>+B11+1</f>
        <v>2</v>
      </c>
      <c r="C12" s="69" t="s">
        <v>89</v>
      </c>
      <c r="D12" s="92"/>
      <c r="E12" s="92"/>
    </row>
    <row r="13" spans="2:9">
      <c r="B13" s="68">
        <f>+B12+1</f>
        <v>3</v>
      </c>
      <c r="C13" s="69" t="s">
        <v>90</v>
      </c>
      <c r="D13" s="92">
        <v>160000</v>
      </c>
      <c r="E13" s="92"/>
    </row>
    <row r="14" spans="2:9">
      <c r="B14" s="68">
        <f>+B13+1</f>
        <v>4</v>
      </c>
      <c r="C14" s="69" t="s">
        <v>91</v>
      </c>
      <c r="D14" s="92"/>
      <c r="E14" s="92"/>
    </row>
    <row r="15" spans="2:9" ht="25.5">
      <c r="B15" s="68">
        <f t="shared" ref="B15:B20" si="0">+B14+1</f>
        <v>5</v>
      </c>
      <c r="C15" s="69" t="s">
        <v>92</v>
      </c>
      <c r="D15" s="92"/>
      <c r="E15" s="92"/>
    </row>
    <row r="16" spans="2:9" ht="38.25" customHeight="1">
      <c r="B16" s="68">
        <f t="shared" si="0"/>
        <v>6</v>
      </c>
      <c r="C16" s="69" t="s">
        <v>93</v>
      </c>
      <c r="D16" s="92"/>
      <c r="E16" s="92"/>
    </row>
    <row r="17" spans="1:11">
      <c r="B17" s="68">
        <f t="shared" si="0"/>
        <v>7</v>
      </c>
      <c r="C17" s="70" t="s">
        <v>94</v>
      </c>
      <c r="D17" s="92"/>
      <c r="E17" s="92"/>
      <c r="F17" s="279" t="str">
        <f>IF(SUM(D17:D22)=D29,"OK.","Suma pozycji od nr 7 do 12 powinna być zgodna z komórką B29 w części B.Ankieta MF. Proszę sprawdzić poprawność danych lub wyjaśnić różnicę")</f>
        <v>OK.</v>
      </c>
      <c r="G17" s="277" t="str">
        <f>IF(F17="OK."," ","WYJAŚNIENIE:")</f>
        <v xml:space="preserve"> </v>
      </c>
      <c r="H17" s="277"/>
      <c r="I17" s="277"/>
    </row>
    <row r="18" spans="1:11" ht="15" customHeight="1">
      <c r="B18" s="68">
        <f t="shared" si="0"/>
        <v>8</v>
      </c>
      <c r="C18" s="69" t="s">
        <v>95</v>
      </c>
      <c r="D18" s="92"/>
      <c r="E18" s="92"/>
      <c r="F18" s="279"/>
      <c r="G18" s="277"/>
      <c r="H18" s="277"/>
      <c r="I18" s="277"/>
    </row>
    <row r="19" spans="1:11">
      <c r="B19" s="68">
        <f t="shared" si="0"/>
        <v>9</v>
      </c>
      <c r="C19" s="69" t="s">
        <v>239</v>
      </c>
      <c r="D19" s="92"/>
      <c r="E19" s="92"/>
      <c r="F19" s="279"/>
      <c r="G19" s="277"/>
      <c r="H19" s="277"/>
      <c r="I19" s="277"/>
    </row>
    <row r="20" spans="1:11" ht="25.5">
      <c r="B20" s="68">
        <f t="shared" si="0"/>
        <v>10</v>
      </c>
      <c r="C20" s="69" t="s">
        <v>240</v>
      </c>
      <c r="D20" s="92"/>
      <c r="E20" s="92"/>
      <c r="F20" s="279"/>
      <c r="G20" s="277"/>
      <c r="H20" s="277"/>
      <c r="I20" s="277"/>
    </row>
    <row r="21" spans="1:11" ht="38.25">
      <c r="B21" s="68">
        <f>+B20+1</f>
        <v>11</v>
      </c>
      <c r="C21" s="69" t="s">
        <v>96</v>
      </c>
      <c r="D21" s="92"/>
      <c r="E21" s="92"/>
      <c r="F21" s="279"/>
      <c r="G21" s="277"/>
      <c r="H21" s="277"/>
      <c r="I21" s="277"/>
    </row>
    <row r="22" spans="1:11">
      <c r="B22" s="68">
        <f>+B21+1</f>
        <v>12</v>
      </c>
      <c r="C22" s="69" t="s">
        <v>97</v>
      </c>
      <c r="D22" s="92"/>
      <c r="E22" s="92"/>
      <c r="F22" s="280"/>
      <c r="G22" s="278"/>
      <c r="H22" s="278"/>
      <c r="I22" s="278"/>
    </row>
    <row r="23" spans="1:11">
      <c r="A23" s="71"/>
      <c r="B23" s="71"/>
      <c r="C23" s="72" t="s">
        <v>98</v>
      </c>
      <c r="D23" s="288"/>
      <c r="E23" s="288"/>
      <c r="F23" s="288"/>
      <c r="G23" s="288"/>
      <c r="H23" s="288"/>
      <c r="I23" s="288"/>
    </row>
    <row r="24" spans="1:11">
      <c r="A24" s="71"/>
      <c r="B24" s="71"/>
    </row>
    <row r="25" spans="1:11">
      <c r="A25" s="58"/>
      <c r="B25" s="58"/>
      <c r="C25" s="73" t="s">
        <v>99</v>
      </c>
    </row>
    <row r="26" spans="1:11" ht="15.75">
      <c r="C26" s="74"/>
      <c r="D26" s="74"/>
      <c r="E26" s="74"/>
      <c r="F26" s="74"/>
      <c r="G26" s="74"/>
      <c r="H26" s="74"/>
      <c r="I26" s="74"/>
    </row>
    <row r="27" spans="1:11" ht="15.75">
      <c r="C27" s="153" t="s">
        <v>100</v>
      </c>
      <c r="D27" s="74"/>
    </row>
    <row r="28" spans="1:11" ht="15.75" outlineLevel="1">
      <c r="C28" s="61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30.06.2020 r.</v>
      </c>
    </row>
    <row r="29" spans="1:11" ht="15" outlineLevel="2">
      <c r="A29" s="75"/>
      <c r="B29" s="75"/>
      <c r="C29" s="76" t="s">
        <v>248</v>
      </c>
      <c r="D29" s="92"/>
      <c r="J29" s="77"/>
      <c r="K29" s="77"/>
    </row>
    <row r="30" spans="1:11" ht="16.5" customHeight="1" outlineLevel="2">
      <c r="A30" s="75"/>
      <c r="B30" s="75"/>
      <c r="C30" s="78" t="s">
        <v>249</v>
      </c>
      <c r="D30" s="92"/>
      <c r="E30" s="155" t="str">
        <f>IF(D17=D30,"OK.","Kwota obligacji jest niezgodna z kwotą podaną w części A, poz. 7. Proszę sprawdzić poprawność danych lub wyjaśnić różnicę")</f>
        <v>OK.</v>
      </c>
      <c r="F30" s="156"/>
      <c r="J30" s="77"/>
      <c r="K30" s="77"/>
    </row>
    <row r="31" spans="1:11" ht="26.25" customHeight="1" outlineLevel="2">
      <c r="A31" s="75"/>
      <c r="B31" s="75"/>
      <c r="C31" s="157" t="s">
        <v>98</v>
      </c>
      <c r="D31" s="270"/>
      <c r="E31" s="271"/>
      <c r="F31" s="271"/>
      <c r="G31" s="271"/>
      <c r="H31" s="271"/>
      <c r="I31" s="272"/>
      <c r="J31" s="79"/>
      <c r="K31" s="79"/>
    </row>
    <row r="32" spans="1:11" ht="66" customHeight="1" outlineLevel="2">
      <c r="C32" s="281" t="s">
        <v>252</v>
      </c>
      <c r="D32" s="282"/>
      <c r="E32" s="282"/>
      <c r="F32" s="282"/>
      <c r="G32" s="282"/>
      <c r="H32" s="282"/>
      <c r="I32" s="282"/>
    </row>
    <row r="33" spans="3:9" ht="24" customHeight="1" outlineLevel="2">
      <c r="C33" s="283" t="s">
        <v>253</v>
      </c>
      <c r="D33" s="284"/>
      <c r="E33" s="284"/>
      <c r="F33" s="284"/>
      <c r="G33" s="284"/>
      <c r="H33" s="284"/>
      <c r="I33" s="284"/>
    </row>
    <row r="34" spans="3:9" outlineLevel="1"/>
    <row r="35" spans="3:9" ht="25.5" customHeight="1" outlineLevel="1">
      <c r="C35" s="285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30.06.2020 r.</v>
      </c>
      <c r="D35" s="285"/>
      <c r="E35" s="285"/>
      <c r="F35" s="285"/>
      <c r="G35" s="285"/>
      <c r="H35" s="286"/>
      <c r="I35" s="286"/>
    </row>
    <row r="36" spans="3:9" ht="48" customHeight="1" outlineLevel="2">
      <c r="C36" s="287" t="s">
        <v>102</v>
      </c>
      <c r="D36" s="289" t="s">
        <v>103</v>
      </c>
      <c r="E36" s="292" t="s">
        <v>250</v>
      </c>
      <c r="F36" s="293" t="s">
        <v>104</v>
      </c>
      <c r="G36" s="294" t="s">
        <v>251</v>
      </c>
      <c r="H36" s="158"/>
      <c r="I36" s="159"/>
    </row>
    <row r="37" spans="3:9" ht="60" customHeight="1" outlineLevel="2">
      <c r="C37" s="287"/>
      <c r="D37" s="290"/>
      <c r="E37" s="292"/>
      <c r="F37" s="293"/>
      <c r="G37" s="295"/>
    </row>
    <row r="38" spans="3:9" outlineLevel="2">
      <c r="C38" s="287"/>
      <c r="D38" s="291"/>
      <c r="E38" s="273" t="s">
        <v>37</v>
      </c>
      <c r="F38" s="274"/>
      <c r="G38" s="275"/>
    </row>
    <row r="39" spans="3:9" outlineLevel="2">
      <c r="C39" s="80">
        <v>1</v>
      </c>
      <c r="D39" s="80">
        <v>2</v>
      </c>
      <c r="E39" s="80">
        <v>3</v>
      </c>
      <c r="F39" s="80">
        <v>4</v>
      </c>
      <c r="G39" s="80">
        <v>5</v>
      </c>
    </row>
    <row r="40" spans="3:9" outlineLevel="2">
      <c r="C40" s="81" t="s">
        <v>38</v>
      </c>
      <c r="D40" s="154" t="s">
        <v>39</v>
      </c>
      <c r="E40" s="82">
        <f>+SUM(E41:E47)</f>
        <v>0</v>
      </c>
      <c r="F40" s="82">
        <f>+SUM(F41:F47)</f>
        <v>0</v>
      </c>
      <c r="G40" s="82">
        <f>+SUM(G41:G47)</f>
        <v>0</v>
      </c>
    </row>
    <row r="41" spans="3:9" outlineLevel="2">
      <c r="C41" s="92"/>
      <c r="D41" s="92"/>
      <c r="E41" s="92"/>
      <c r="F41" s="92"/>
      <c r="G41" s="92"/>
    </row>
    <row r="42" spans="3:9" outlineLevel="2">
      <c r="C42" s="92"/>
      <c r="D42" s="92"/>
      <c r="E42" s="92"/>
      <c r="F42" s="92"/>
      <c r="G42" s="92"/>
    </row>
    <row r="43" spans="3:9" outlineLevel="2">
      <c r="C43" s="92"/>
      <c r="D43" s="92"/>
      <c r="E43" s="92"/>
      <c r="F43" s="92"/>
      <c r="G43" s="92"/>
    </row>
    <row r="44" spans="3:9" outlineLevel="2">
      <c r="C44" s="92"/>
      <c r="D44" s="92"/>
      <c r="E44" s="92"/>
      <c r="F44" s="92"/>
      <c r="G44" s="92"/>
    </row>
    <row r="45" spans="3:9" outlineLevel="2">
      <c r="C45" s="92"/>
      <c r="D45" s="92"/>
      <c r="E45" s="92"/>
      <c r="F45" s="92"/>
      <c r="G45" s="92"/>
    </row>
    <row r="46" spans="3:9" outlineLevel="2">
      <c r="C46" s="92"/>
      <c r="D46" s="92"/>
      <c r="E46" s="92"/>
      <c r="F46" s="92"/>
      <c r="G46" s="92"/>
    </row>
    <row r="47" spans="3:9" outlineLevel="2">
      <c r="C47" s="92"/>
      <c r="D47" s="92"/>
      <c r="E47" s="92"/>
      <c r="F47" s="92"/>
      <c r="G47" s="92"/>
    </row>
    <row r="48" spans="3:9" ht="18.75" customHeight="1" outlineLevel="2">
      <c r="C48" s="73" t="s">
        <v>259</v>
      </c>
    </row>
    <row r="51" spans="3:8" ht="15">
      <c r="C51" s="83" t="s">
        <v>43</v>
      </c>
      <c r="D51" s="141" t="str">
        <f>'DANE ZBIORCZO'!B25</f>
        <v>16.07.2020r.</v>
      </c>
      <c r="F51" s="267" t="str">
        <f>'DANE ZBIORCZO'!C34</f>
        <v>Tadeusz Goc</v>
      </c>
      <c r="G51" s="268"/>
      <c r="H51" s="269"/>
    </row>
    <row r="52" spans="3:8" ht="15">
      <c r="C52" s="83" t="s">
        <v>44</v>
      </c>
      <c r="D52" s="140" t="str">
        <f>'DANE ZBIORCZO'!B26</f>
        <v>Katarzyna Szufla</v>
      </c>
      <c r="F52" s="266"/>
      <c r="G52" s="266"/>
      <c r="H52" s="266"/>
    </row>
    <row r="53" spans="3:8">
      <c r="C53" s="83" t="s">
        <v>46</v>
      </c>
      <c r="D53" s="140" t="str">
        <f>'DANE ZBIORCZO'!B27</f>
        <v>77 40 49 360</v>
      </c>
      <c r="G53" s="58" t="s">
        <v>45</v>
      </c>
    </row>
    <row r="54" spans="3:8">
      <c r="G54" s="58" t="s">
        <v>47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J29:K31">
    <cfRule type="cellIs" dxfId="7" priority="8" stopIfTrue="1" operator="notEqual">
      <formula>"OK."</formula>
    </cfRule>
  </conditionalFormatting>
  <conditionalFormatting sqref="E11:E22">
    <cfRule type="expression" dxfId="6" priority="7" stopIfTrue="1">
      <formula>"d29&gt;c29"</formula>
    </cfRule>
  </conditionalFormatting>
  <conditionalFormatting sqref="F17:F22">
    <cfRule type="containsText" dxfId="5" priority="3" stopIfTrue="1" operator="containsText" text="OK.">
      <formula>NOT(ISERROR(SEARCH("OK.",F17)))</formula>
    </cfRule>
    <cfRule type="cellIs" dxfId="4" priority="6" stopIfTrue="1" operator="notEqual">
      <formula>"OK."</formula>
    </cfRule>
  </conditionalFormatting>
  <conditionalFormatting sqref="G17:I22">
    <cfRule type="cellIs" dxfId="3" priority="5" stopIfTrue="1" operator="equal">
      <formula>"WYJAŚNIENIE:"</formula>
    </cfRule>
  </conditionalFormatting>
  <conditionalFormatting sqref="F2:H2">
    <cfRule type="cellIs" dxfId="2" priority="4" stopIfTrue="1" operator="notEqual">
      <formula>"OK."</formula>
    </cfRule>
  </conditionalFormatting>
  <conditionalFormatting sqref="F30">
    <cfRule type="cellIs" dxfId="1" priority="2" stopIfTrue="1" operator="notEqual">
      <formula>"OK."</formula>
    </cfRule>
  </conditionalFormatting>
  <conditionalFormatting sqref="E30">
    <cfRule type="cellIs" dxfId="0" priority="1" stopIfTrue="1" operator="notEqual">
      <formula>"OK."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D11:D22 E41:G47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" xr:uid="{00000000-0002-0000-0900-000002000000}">
      <formula1>D11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89"/>
  <sheetViews>
    <sheetView workbookViewId="0">
      <selection activeCell="B7" sqref="B7"/>
    </sheetView>
  </sheetViews>
  <sheetFormatPr defaultRowHeight="18"/>
  <cols>
    <col min="1" max="1" width="7.140625" style="161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161" t="s">
        <v>255</v>
      </c>
    </row>
    <row r="2" spans="1:3">
      <c r="A2" s="161">
        <v>1</v>
      </c>
      <c r="B2" s="2" t="s">
        <v>257</v>
      </c>
    </row>
    <row r="3" spans="1:3">
      <c r="A3" s="162">
        <v>2</v>
      </c>
      <c r="B3" s="1" t="s">
        <v>236</v>
      </c>
      <c r="C3" s="1">
        <v>1600000</v>
      </c>
    </row>
    <row r="4" spans="1:3">
      <c r="A4" s="161">
        <v>3</v>
      </c>
      <c r="B4" s="1" t="s">
        <v>225</v>
      </c>
      <c r="C4" s="1">
        <v>1601000</v>
      </c>
    </row>
    <row r="5" spans="1:3">
      <c r="A5" s="162">
        <v>4</v>
      </c>
      <c r="B5" s="1" t="s">
        <v>117</v>
      </c>
      <c r="C5" s="1">
        <v>1601011</v>
      </c>
    </row>
    <row r="6" spans="1:3">
      <c r="A6" s="161">
        <v>5</v>
      </c>
      <c r="B6" s="1" t="s">
        <v>118</v>
      </c>
      <c r="C6" s="1">
        <v>1601022</v>
      </c>
    </row>
    <row r="7" spans="1:3">
      <c r="A7" s="162">
        <v>6</v>
      </c>
      <c r="B7" s="1" t="s">
        <v>119</v>
      </c>
      <c r="C7" s="1">
        <v>1601033</v>
      </c>
    </row>
    <row r="8" spans="1:3">
      <c r="A8" s="161">
        <v>7</v>
      </c>
      <c r="B8" s="1" t="s">
        <v>120</v>
      </c>
      <c r="C8" s="1">
        <v>1601043</v>
      </c>
    </row>
    <row r="9" spans="1:3">
      <c r="A9" s="162">
        <v>8</v>
      </c>
      <c r="B9" s="1" t="s">
        <v>121</v>
      </c>
      <c r="C9" s="1">
        <v>1601052</v>
      </c>
    </row>
    <row r="10" spans="1:3">
      <c r="A10" s="161">
        <v>9</v>
      </c>
      <c r="B10" s="1" t="s">
        <v>122</v>
      </c>
      <c r="C10" s="1">
        <v>1601062</v>
      </c>
    </row>
    <row r="11" spans="1:3">
      <c r="A11" s="162">
        <v>10</v>
      </c>
      <c r="B11" s="1" t="s">
        <v>226</v>
      </c>
      <c r="C11" s="1">
        <v>1602000</v>
      </c>
    </row>
    <row r="12" spans="1:3">
      <c r="A12" s="161">
        <v>11</v>
      </c>
      <c r="B12" s="1" t="s">
        <v>123</v>
      </c>
      <c r="C12" s="1">
        <v>1602013</v>
      </c>
    </row>
    <row r="13" spans="1:3">
      <c r="A13" s="162">
        <v>12</v>
      </c>
      <c r="B13" s="1" t="s">
        <v>124</v>
      </c>
      <c r="C13" s="1">
        <v>1602022</v>
      </c>
    </row>
    <row r="14" spans="1:3">
      <c r="A14" s="161">
        <v>13</v>
      </c>
      <c r="B14" s="1" t="s">
        <v>125</v>
      </c>
      <c r="C14" s="1">
        <v>1602033</v>
      </c>
    </row>
    <row r="15" spans="1:3">
      <c r="A15" s="162">
        <v>14</v>
      </c>
      <c r="B15" s="1" t="s">
        <v>126</v>
      </c>
      <c r="C15" s="1">
        <v>1602043</v>
      </c>
    </row>
    <row r="16" spans="1:3">
      <c r="A16" s="161">
        <v>15</v>
      </c>
      <c r="B16" s="1" t="s">
        <v>227</v>
      </c>
      <c r="C16" s="1">
        <v>1603000</v>
      </c>
    </row>
    <row r="17" spans="1:3">
      <c r="A17" s="162">
        <v>16</v>
      </c>
      <c r="B17" s="1" t="s">
        <v>127</v>
      </c>
      <c r="C17" s="1">
        <v>1603011</v>
      </c>
    </row>
    <row r="18" spans="1:3">
      <c r="A18" s="161">
        <v>17</v>
      </c>
      <c r="B18" s="1" t="s">
        <v>128</v>
      </c>
      <c r="C18" s="1">
        <v>1603022</v>
      </c>
    </row>
    <row r="19" spans="1:3">
      <c r="A19" s="162">
        <v>18</v>
      </c>
      <c r="B19" s="1" t="s">
        <v>129</v>
      </c>
      <c r="C19" s="1">
        <v>1603032</v>
      </c>
    </row>
    <row r="20" spans="1:3">
      <c r="A20" s="161">
        <v>19</v>
      </c>
      <c r="B20" s="1" t="s">
        <v>130</v>
      </c>
      <c r="C20" s="1">
        <v>1603042</v>
      </c>
    </row>
    <row r="21" spans="1:3">
      <c r="A21" s="162">
        <v>20</v>
      </c>
      <c r="B21" s="1" t="s">
        <v>131</v>
      </c>
      <c r="C21" s="1">
        <v>1603052</v>
      </c>
    </row>
    <row r="22" spans="1:3">
      <c r="A22" s="161">
        <v>21</v>
      </c>
      <c r="B22" s="1" t="s">
        <v>132</v>
      </c>
      <c r="C22" s="1">
        <v>1603062</v>
      </c>
    </row>
    <row r="23" spans="1:3">
      <c r="A23" s="162">
        <v>22</v>
      </c>
      <c r="B23" s="1" t="s">
        <v>228</v>
      </c>
      <c r="C23" s="1">
        <v>1604000</v>
      </c>
    </row>
    <row r="24" spans="1:3">
      <c r="A24" s="161">
        <v>23</v>
      </c>
      <c r="B24" s="1" t="s">
        <v>133</v>
      </c>
      <c r="C24" s="1">
        <v>1604013</v>
      </c>
    </row>
    <row r="25" spans="1:3">
      <c r="A25" s="162">
        <v>24</v>
      </c>
      <c r="B25" s="1" t="s">
        <v>134</v>
      </c>
      <c r="C25" s="1">
        <v>1604023</v>
      </c>
    </row>
    <row r="26" spans="1:3">
      <c r="A26" s="161">
        <v>25</v>
      </c>
      <c r="B26" s="1" t="s">
        <v>135</v>
      </c>
      <c r="C26" s="1">
        <v>1604032</v>
      </c>
    </row>
    <row r="27" spans="1:3">
      <c r="A27" s="162">
        <v>26</v>
      </c>
      <c r="B27" s="1" t="s">
        <v>136</v>
      </c>
      <c r="C27" s="1">
        <v>1604043</v>
      </c>
    </row>
    <row r="28" spans="1:3">
      <c r="A28" s="161">
        <v>27</v>
      </c>
      <c r="B28" s="1" t="s">
        <v>229</v>
      </c>
      <c r="C28" s="1">
        <v>1605000</v>
      </c>
    </row>
    <row r="29" spans="1:3">
      <c r="A29" s="162">
        <v>28</v>
      </c>
      <c r="B29" s="1" t="s">
        <v>137</v>
      </c>
      <c r="C29" s="1">
        <v>1605013</v>
      </c>
    </row>
    <row r="30" spans="1:3">
      <c r="A30" s="161">
        <v>29</v>
      </c>
      <c r="B30" s="1" t="s">
        <v>138</v>
      </c>
      <c r="C30" s="1">
        <v>1605023</v>
      </c>
    </row>
    <row r="31" spans="1:3">
      <c r="A31" s="162">
        <v>30</v>
      </c>
      <c r="B31" s="1" t="s">
        <v>139</v>
      </c>
      <c r="C31" s="1">
        <v>1605032</v>
      </c>
    </row>
    <row r="32" spans="1:3">
      <c r="A32" s="161">
        <v>31</v>
      </c>
      <c r="B32" s="1" t="s">
        <v>140</v>
      </c>
      <c r="C32" s="1">
        <v>1605042</v>
      </c>
    </row>
    <row r="33" spans="1:3">
      <c r="A33" s="162">
        <v>32</v>
      </c>
      <c r="B33" s="1" t="s">
        <v>141</v>
      </c>
      <c r="C33" s="1">
        <v>1605053</v>
      </c>
    </row>
    <row r="34" spans="1:3">
      <c r="A34" s="161">
        <v>33</v>
      </c>
      <c r="B34" s="1" t="s">
        <v>230</v>
      </c>
      <c r="C34" s="1">
        <v>1606000</v>
      </c>
    </row>
    <row r="35" spans="1:3">
      <c r="A35" s="162">
        <v>34</v>
      </c>
      <c r="B35" s="1" t="s">
        <v>142</v>
      </c>
      <c r="C35" s="1">
        <v>1606012</v>
      </c>
    </row>
    <row r="36" spans="1:3">
      <c r="A36" s="161">
        <v>35</v>
      </c>
      <c r="B36" s="1" t="s">
        <v>143</v>
      </c>
      <c r="C36" s="1">
        <v>1606023</v>
      </c>
    </row>
    <row r="37" spans="1:3">
      <c r="A37" s="162">
        <v>36</v>
      </c>
      <c r="B37" s="1" t="s">
        <v>144</v>
      </c>
      <c r="C37" s="1">
        <v>1606032</v>
      </c>
    </row>
    <row r="38" spans="1:3">
      <c r="A38" s="161">
        <v>37</v>
      </c>
      <c r="B38" s="1" t="s">
        <v>145</v>
      </c>
      <c r="C38" s="1">
        <v>1606042</v>
      </c>
    </row>
    <row r="39" spans="1:3">
      <c r="A39" s="162">
        <v>38</v>
      </c>
      <c r="B39" s="1" t="s">
        <v>146</v>
      </c>
      <c r="C39" s="1">
        <v>1606052</v>
      </c>
    </row>
    <row r="40" spans="1:3">
      <c r="A40" s="161">
        <v>39</v>
      </c>
      <c r="B40" s="1" t="s">
        <v>231</v>
      </c>
      <c r="C40" s="1">
        <v>1607000</v>
      </c>
    </row>
    <row r="41" spans="1:3">
      <c r="A41" s="162">
        <v>40</v>
      </c>
      <c r="B41" s="1" t="s">
        <v>147</v>
      </c>
      <c r="C41" s="1">
        <v>1607013</v>
      </c>
    </row>
    <row r="42" spans="1:3">
      <c r="A42" s="161">
        <v>41</v>
      </c>
      <c r="B42" s="1" t="s">
        <v>148</v>
      </c>
      <c r="C42" s="1">
        <v>1607022</v>
      </c>
    </row>
    <row r="43" spans="1:3">
      <c r="A43" s="162">
        <v>42</v>
      </c>
      <c r="B43" s="1" t="s">
        <v>149</v>
      </c>
      <c r="C43" s="1">
        <v>1607033</v>
      </c>
    </row>
    <row r="44" spans="1:3">
      <c r="A44" s="161">
        <v>43</v>
      </c>
      <c r="B44" s="1" t="s">
        <v>150</v>
      </c>
      <c r="C44" s="1">
        <v>1607042</v>
      </c>
    </row>
    <row r="45" spans="1:3">
      <c r="A45" s="162">
        <v>44</v>
      </c>
      <c r="B45" s="1" t="s">
        <v>151</v>
      </c>
      <c r="C45" s="1">
        <v>1607053</v>
      </c>
    </row>
    <row r="46" spans="1:3">
      <c r="A46" s="161">
        <v>45</v>
      </c>
      <c r="B46" s="1" t="s">
        <v>152</v>
      </c>
      <c r="C46" s="1">
        <v>1607063</v>
      </c>
    </row>
    <row r="47" spans="1:3">
      <c r="A47" s="162">
        <v>46</v>
      </c>
      <c r="B47" s="1" t="s">
        <v>153</v>
      </c>
      <c r="C47" s="1">
        <v>1607073</v>
      </c>
    </row>
    <row r="48" spans="1:3">
      <c r="A48" s="161">
        <v>47</v>
      </c>
      <c r="B48" s="1" t="s">
        <v>154</v>
      </c>
      <c r="C48" s="1">
        <v>1607082</v>
      </c>
    </row>
    <row r="49" spans="1:3">
      <c r="A49" s="162">
        <v>48</v>
      </c>
      <c r="B49" s="1" t="s">
        <v>155</v>
      </c>
      <c r="C49" s="1">
        <v>1607092</v>
      </c>
    </row>
    <row r="50" spans="1:3">
      <c r="A50" s="161">
        <v>49</v>
      </c>
      <c r="B50" s="1" t="s">
        <v>232</v>
      </c>
      <c r="C50" s="1">
        <v>1608000</v>
      </c>
    </row>
    <row r="51" spans="1:3">
      <c r="A51" s="162">
        <v>50</v>
      </c>
      <c r="B51" s="1" t="s">
        <v>156</v>
      </c>
      <c r="C51" s="1">
        <v>1608013</v>
      </c>
    </row>
    <row r="52" spans="1:3">
      <c r="A52" s="161">
        <v>51</v>
      </c>
      <c r="B52" s="1" t="s">
        <v>157</v>
      </c>
      <c r="C52" s="1">
        <v>1608023</v>
      </c>
    </row>
    <row r="53" spans="1:3">
      <c r="A53" s="162">
        <v>52</v>
      </c>
      <c r="B53" s="1" t="s">
        <v>158</v>
      </c>
      <c r="C53" s="1">
        <v>1608033</v>
      </c>
    </row>
    <row r="54" spans="1:3">
      <c r="A54" s="161">
        <v>53</v>
      </c>
      <c r="B54" s="1" t="s">
        <v>159</v>
      </c>
      <c r="C54" s="1">
        <v>1608043</v>
      </c>
    </row>
    <row r="55" spans="1:3">
      <c r="A55" s="162">
        <v>54</v>
      </c>
      <c r="B55" s="1" t="s">
        <v>160</v>
      </c>
      <c r="C55" s="1">
        <v>1608052</v>
      </c>
    </row>
    <row r="56" spans="1:3">
      <c r="A56" s="161">
        <v>55</v>
      </c>
      <c r="B56" s="1" t="s">
        <v>161</v>
      </c>
      <c r="C56" s="1">
        <v>1608062</v>
      </c>
    </row>
    <row r="57" spans="1:3">
      <c r="A57" s="162">
        <v>56</v>
      </c>
      <c r="B57" s="1" t="s">
        <v>162</v>
      </c>
      <c r="C57" s="1">
        <v>1608072</v>
      </c>
    </row>
    <row r="58" spans="1:3">
      <c r="A58" s="161">
        <v>57</v>
      </c>
      <c r="B58" s="1" t="s">
        <v>233</v>
      </c>
      <c r="C58" s="1">
        <v>1609000</v>
      </c>
    </row>
    <row r="59" spans="1:3">
      <c r="A59" s="162">
        <v>58</v>
      </c>
      <c r="B59" s="1" t="s">
        <v>163</v>
      </c>
      <c r="C59" s="1">
        <v>1609012</v>
      </c>
    </row>
    <row r="60" spans="1:3">
      <c r="A60" s="161">
        <v>59</v>
      </c>
      <c r="B60" s="1" t="s">
        <v>164</v>
      </c>
      <c r="C60" s="1">
        <v>1609022</v>
      </c>
    </row>
    <row r="61" spans="1:3">
      <c r="A61" s="162">
        <v>60</v>
      </c>
      <c r="B61" s="1" t="s">
        <v>165</v>
      </c>
      <c r="C61" s="1">
        <v>1609032</v>
      </c>
    </row>
    <row r="62" spans="1:3">
      <c r="A62" s="161">
        <v>61</v>
      </c>
      <c r="B62" s="1" t="s">
        <v>166</v>
      </c>
      <c r="C62" s="1">
        <v>1609042</v>
      </c>
    </row>
    <row r="63" spans="1:3">
      <c r="A63" s="162">
        <v>62</v>
      </c>
      <c r="B63" s="1" t="s">
        <v>167</v>
      </c>
      <c r="C63" s="1">
        <v>1609052</v>
      </c>
    </row>
    <row r="64" spans="1:3">
      <c r="A64" s="161">
        <v>63</v>
      </c>
      <c r="B64" s="1" t="s">
        <v>168</v>
      </c>
      <c r="C64" s="1">
        <v>1609062</v>
      </c>
    </row>
    <row r="65" spans="1:3">
      <c r="A65" s="162">
        <v>64</v>
      </c>
      <c r="B65" s="1" t="s">
        <v>169</v>
      </c>
      <c r="C65" s="1">
        <v>1609073</v>
      </c>
    </row>
    <row r="66" spans="1:3">
      <c r="A66" s="161">
        <v>65</v>
      </c>
      <c r="B66" s="1" t="s">
        <v>170</v>
      </c>
      <c r="C66" s="1">
        <v>1609083</v>
      </c>
    </row>
    <row r="67" spans="1:3">
      <c r="A67" s="162">
        <v>66</v>
      </c>
      <c r="B67" s="1" t="s">
        <v>171</v>
      </c>
      <c r="C67" s="1">
        <v>1609092</v>
      </c>
    </row>
    <row r="68" spans="1:3">
      <c r="A68" s="161">
        <v>67</v>
      </c>
      <c r="B68" s="1" t="s">
        <v>172</v>
      </c>
      <c r="C68" s="1">
        <v>1609103</v>
      </c>
    </row>
    <row r="69" spans="1:3">
      <c r="A69" s="162">
        <v>68</v>
      </c>
      <c r="B69" s="1" t="s">
        <v>173</v>
      </c>
      <c r="C69" s="1">
        <v>1609112</v>
      </c>
    </row>
    <row r="70" spans="1:3">
      <c r="A70" s="161">
        <v>69</v>
      </c>
      <c r="B70" s="1" t="s">
        <v>174</v>
      </c>
      <c r="C70" s="1">
        <v>1609123</v>
      </c>
    </row>
    <row r="71" spans="1:3">
      <c r="A71" s="162">
        <v>70</v>
      </c>
      <c r="B71" s="1" t="s">
        <v>175</v>
      </c>
      <c r="C71" s="1">
        <v>1609132</v>
      </c>
    </row>
    <row r="72" spans="1:3">
      <c r="A72" s="161">
        <v>71</v>
      </c>
      <c r="B72" s="1" t="s">
        <v>234</v>
      </c>
      <c r="C72" s="1">
        <v>1610000</v>
      </c>
    </row>
    <row r="73" spans="1:3">
      <c r="A73" s="162">
        <v>72</v>
      </c>
      <c r="B73" s="1" t="s">
        <v>176</v>
      </c>
      <c r="C73" s="1">
        <v>1610013</v>
      </c>
    </row>
    <row r="74" spans="1:3">
      <c r="A74" s="161">
        <v>73</v>
      </c>
      <c r="B74" s="1" t="s">
        <v>177</v>
      </c>
      <c r="C74" s="1">
        <v>1610023</v>
      </c>
    </row>
    <row r="75" spans="1:3">
      <c r="A75" s="162">
        <v>74</v>
      </c>
      <c r="B75" s="1" t="s">
        <v>178</v>
      </c>
      <c r="C75" s="1">
        <v>1610032</v>
      </c>
    </row>
    <row r="76" spans="1:3">
      <c r="A76" s="161">
        <v>75</v>
      </c>
      <c r="B76" s="1" t="s">
        <v>179</v>
      </c>
      <c r="C76" s="1">
        <v>1610043</v>
      </c>
    </row>
    <row r="77" spans="1:3">
      <c r="A77" s="162">
        <v>76</v>
      </c>
      <c r="B77" s="1" t="s">
        <v>235</v>
      </c>
      <c r="C77" s="1">
        <v>1611000</v>
      </c>
    </row>
    <row r="78" spans="1:3">
      <c r="A78" s="161">
        <v>77</v>
      </c>
      <c r="B78" s="1" t="s">
        <v>180</v>
      </c>
      <c r="C78" s="1">
        <v>1611012</v>
      </c>
    </row>
    <row r="79" spans="1:3">
      <c r="A79" s="162">
        <v>78</v>
      </c>
      <c r="B79" s="1" t="s">
        <v>181</v>
      </c>
      <c r="C79" s="1">
        <v>1611022</v>
      </c>
    </row>
    <row r="80" spans="1:3">
      <c r="A80" s="161">
        <v>79</v>
      </c>
      <c r="B80" s="1" t="s">
        <v>182</v>
      </c>
      <c r="C80" s="1">
        <v>1611033</v>
      </c>
    </row>
    <row r="81" spans="1:3">
      <c r="A81" s="162">
        <v>80</v>
      </c>
      <c r="B81" s="1" t="s">
        <v>183</v>
      </c>
      <c r="C81" s="1">
        <v>1611043</v>
      </c>
    </row>
    <row r="82" spans="1:3">
      <c r="A82" s="161">
        <v>81</v>
      </c>
      <c r="B82" s="1" t="s">
        <v>184</v>
      </c>
      <c r="C82" s="1">
        <v>1611053</v>
      </c>
    </row>
    <row r="83" spans="1:3">
      <c r="A83" s="162">
        <v>82</v>
      </c>
      <c r="B83" s="1" t="s">
        <v>185</v>
      </c>
      <c r="C83" s="1">
        <v>1611063</v>
      </c>
    </row>
    <row r="84" spans="1:3">
      <c r="A84" s="161">
        <v>83</v>
      </c>
      <c r="B84" s="1" t="s">
        <v>186</v>
      </c>
      <c r="C84" s="1">
        <v>1611073</v>
      </c>
    </row>
    <row r="85" spans="1:3">
      <c r="A85" s="161">
        <v>84</v>
      </c>
      <c r="B85" s="1" t="s">
        <v>187</v>
      </c>
      <c r="C85" s="1">
        <v>1661000</v>
      </c>
    </row>
    <row r="86" spans="1:3">
      <c r="A86" s="162">
        <v>85</v>
      </c>
      <c r="B86" s="94" t="s">
        <v>22</v>
      </c>
      <c r="C86" s="93" t="s">
        <v>21</v>
      </c>
    </row>
    <row r="87" spans="1:3">
      <c r="A87" s="161">
        <v>86</v>
      </c>
      <c r="B87" s="94" t="s">
        <v>19</v>
      </c>
      <c r="C87" s="93" t="s">
        <v>18</v>
      </c>
    </row>
    <row r="88" spans="1:3">
      <c r="A88" s="161">
        <v>87</v>
      </c>
      <c r="B88" s="94" t="s">
        <v>17</v>
      </c>
      <c r="C88" s="93" t="s">
        <v>274</v>
      </c>
    </row>
    <row r="89" spans="1:3">
      <c r="A89" s="162">
        <v>88</v>
      </c>
      <c r="B89" s="94" t="s">
        <v>20</v>
      </c>
      <c r="C89" s="93" t="s">
        <v>16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00000000-0000-0000-0000-000000000000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11</vt:i4>
      </vt:variant>
    </vt:vector>
  </HeadingPairs>
  <TitlesOfParts>
    <vt:vector size="22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KREDYTY!Obszar_wydruku</vt:lpstr>
      <vt:lpstr>'Pozostałe operacje finansowe'!Obszar_wydruku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Piotr Szuba</cp:lastModifiedBy>
  <cp:lastPrinted>2020-07-10T12:06:29Z</cp:lastPrinted>
  <dcterms:created xsi:type="dcterms:W3CDTF">2008-07-04T11:46:14Z</dcterms:created>
  <dcterms:modified xsi:type="dcterms:W3CDTF">2020-08-31T15:15:07Z</dcterms:modified>
</cp:coreProperties>
</file>