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C2CF3E57-56F3-4C77-A867-DCB301994A5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Dane!$A$2:$S$115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14" i="15" l="1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3" i="16" l="1"/>
  <c r="C24" i="16" l="1"/>
  <c r="C17" i="16" l="1"/>
  <c r="C16" i="16"/>
  <c r="C6" i="16"/>
  <c r="C5" i="16"/>
  <c r="C20" i="16" l="1"/>
  <c r="C21" i="16"/>
  <c r="C3" i="16"/>
  <c r="C11" i="16"/>
  <c r="C22" i="16"/>
  <c r="C25" i="16"/>
  <c r="C19" i="16"/>
  <c r="C18" i="16"/>
  <c r="I115" i="15"/>
  <c r="C8" i="16" l="1"/>
  <c r="C7" i="16"/>
  <c r="C14" i="16"/>
  <c r="C12" i="16"/>
  <c r="C13" i="16"/>
  <c r="C15" i="16"/>
  <c r="C30" i="16" l="1"/>
  <c r="C31" i="16"/>
  <c r="C1" i="16"/>
  <c r="C28" i="16" l="1"/>
</calcChain>
</file>

<file path=xl/sharedStrings.xml><?xml version="1.0" encoding="utf-8"?>
<sst xmlns="http://schemas.openxmlformats.org/spreadsheetml/2006/main" count="1769" uniqueCount="212">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</sst>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40625" defaultRowHeight="12.75" x14ac:dyDescent="0.2"/>
  <cols>
    <col min="1" max="16384" width="9.140625" style="11"/>
  </cols>
  <sheetData>
    <row r="3" spans="2:4" x14ac:dyDescent="0.2">
      <c r="B3" s="10" t="s">
        <v>11</v>
      </c>
    </row>
    <row r="4" spans="2:4" x14ac:dyDescent="0.2">
      <c r="B4" s="10" t="s">
        <v>7</v>
      </c>
    </row>
    <row r="5" spans="2:4" x14ac:dyDescent="0.2">
      <c r="B5" s="10" t="s">
        <v>8</v>
      </c>
    </row>
    <row r="7" spans="2:4" ht="45" x14ac:dyDescent="0.6">
      <c r="B7" s="12" t="s">
        <v>130</v>
      </c>
    </row>
    <row r="9" spans="2:4" ht="15.75" x14ac:dyDescent="0.25">
      <c r="B9" s="13" t="s">
        <v>131</v>
      </c>
    </row>
    <row r="10" spans="2:4" ht="15.75" x14ac:dyDescent="0.25">
      <c r="B10" s="13" t="s">
        <v>132</v>
      </c>
    </row>
    <row r="13" spans="2:4" x14ac:dyDescent="0.2">
      <c r="B13" s="14" t="s">
        <v>5</v>
      </c>
      <c r="C13" s="14"/>
      <c r="D13" s="14" t="s">
        <v>6</v>
      </c>
    </row>
    <row r="14" spans="2:4" x14ac:dyDescent="0.2">
      <c r="B14" s="14"/>
      <c r="C14" s="14"/>
      <c r="D14" s="15" t="s">
        <v>128</v>
      </c>
    </row>
    <row r="15" spans="2:4" x14ac:dyDescent="0.2">
      <c r="B15" s="14"/>
      <c r="C15" s="14"/>
      <c r="D15" s="14" t="s">
        <v>125</v>
      </c>
    </row>
    <row r="16" spans="2:4" x14ac:dyDescent="0.2">
      <c r="D16" s="14"/>
    </row>
    <row r="17" spans="4:4" x14ac:dyDescent="0.2">
      <c r="D17" s="14" t="s">
        <v>18</v>
      </c>
    </row>
    <row r="18" spans="4:4" x14ac:dyDescent="0.2">
      <c r="D18" s="16"/>
    </row>
    <row r="19" spans="4:4" x14ac:dyDescent="0.2">
      <c r="D19" s="14" t="s">
        <v>19</v>
      </c>
    </row>
    <row r="20" spans="4:4" x14ac:dyDescent="0.2">
      <c r="D20" s="14" t="s">
        <v>36</v>
      </c>
    </row>
    <row r="22" spans="4:4" x14ac:dyDescent="0.2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S115"/>
  <sheetViews>
    <sheetView workbookViewId="0"/>
  </sheetViews>
  <sheetFormatPr defaultColWidth="9.140625" defaultRowHeight="12.75" x14ac:dyDescent="0.2"/>
  <cols>
    <col min="1" max="1" width="80.7109375" style="17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7" customWidth="1"/>
    <col min="10" max="19" width="20.7109375" style="17" customWidth="1"/>
    <col min="20" max="16384" width="9.140625" style="17"/>
  </cols>
  <sheetData>
    <row r="2" spans="1:19" ht="66" customHeight="1" x14ac:dyDescent="0.2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208</v>
      </c>
      <c r="S2" s="18" t="s">
        <v>17</v>
      </c>
    </row>
    <row r="3" spans="1:19" ht="42" customHeight="1" x14ac:dyDescent="0.2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SUM(J3:S3)</f>
        <v>360000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</row>
    <row r="4" spans="1:19" ht="42" customHeight="1" x14ac:dyDescent="0.2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</row>
    <row r="5" spans="1:19" ht="42" customHeight="1" x14ac:dyDescent="0.2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</row>
    <row r="6" spans="1:19" ht="42" customHeight="1" x14ac:dyDescent="0.2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</row>
    <row r="7" spans="1:19" ht="42" customHeight="1" x14ac:dyDescent="0.2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</row>
    <row r="8" spans="1:19" ht="42" customHeight="1" x14ac:dyDescent="0.2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</row>
    <row r="9" spans="1:19" ht="42" customHeight="1" x14ac:dyDescent="0.2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</row>
    <row r="10" spans="1:19" ht="42" customHeight="1" x14ac:dyDescent="0.2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</row>
    <row r="11" spans="1:19" ht="42" customHeight="1" x14ac:dyDescent="0.2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</row>
    <row r="12" spans="1:19" ht="42" customHeight="1" x14ac:dyDescent="0.2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</row>
    <row r="13" spans="1:19" ht="42" customHeight="1" x14ac:dyDescent="0.2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</row>
    <row r="14" spans="1:19" ht="42" customHeight="1" x14ac:dyDescent="0.2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2499598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</row>
    <row r="15" spans="1:19" ht="42" customHeight="1" x14ac:dyDescent="0.2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</row>
    <row r="16" spans="1:19" ht="42" customHeight="1" x14ac:dyDescent="0.2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100000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</row>
    <row r="17" spans="1:19" ht="42" customHeight="1" x14ac:dyDescent="0.2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</row>
    <row r="18" spans="1:19" ht="42" customHeight="1" x14ac:dyDescent="0.2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</row>
    <row r="19" spans="1:19" ht="42" customHeight="1" x14ac:dyDescent="0.2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</row>
    <row r="20" spans="1:19" ht="42" customHeight="1" x14ac:dyDescent="0.2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</row>
    <row r="21" spans="1:19" ht="42" customHeight="1" x14ac:dyDescent="0.2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</row>
    <row r="22" spans="1:19" ht="42" customHeight="1" x14ac:dyDescent="0.2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30000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</row>
    <row r="23" spans="1:19" ht="42" customHeight="1" x14ac:dyDescent="0.2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</row>
    <row r="24" spans="1:19" ht="42" customHeight="1" x14ac:dyDescent="0.2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</row>
    <row r="25" spans="1:19" ht="42" customHeight="1" x14ac:dyDescent="0.2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</row>
    <row r="26" spans="1:19" ht="42" customHeight="1" x14ac:dyDescent="0.2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</row>
    <row r="27" spans="1:19" ht="42" customHeight="1" x14ac:dyDescent="0.2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</row>
    <row r="28" spans="1:19" ht="42" customHeight="1" x14ac:dyDescent="0.2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</row>
    <row r="29" spans="1:19" ht="42" customHeight="1" x14ac:dyDescent="0.2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</row>
    <row r="30" spans="1:19" ht="42" customHeight="1" x14ac:dyDescent="0.2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</row>
    <row r="31" spans="1:19" ht="42" customHeight="1" x14ac:dyDescent="0.2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</row>
    <row r="32" spans="1:19" ht="42" customHeight="1" x14ac:dyDescent="0.2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25000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</row>
    <row r="33" spans="1:19" ht="42" customHeight="1" x14ac:dyDescent="0.2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</row>
    <row r="34" spans="1:19" ht="42" customHeight="1" x14ac:dyDescent="0.2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</row>
    <row r="35" spans="1:19" ht="42" customHeight="1" x14ac:dyDescent="0.2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SUM(J35:S35)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</row>
    <row r="36" spans="1:19" ht="42" customHeight="1" x14ac:dyDescent="0.2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</row>
    <row r="37" spans="1:19" ht="42" customHeight="1" x14ac:dyDescent="0.2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</row>
    <row r="38" spans="1:19" ht="42" customHeight="1" x14ac:dyDescent="0.2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</row>
    <row r="39" spans="1:19" ht="42" customHeight="1" x14ac:dyDescent="0.2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</row>
    <row r="40" spans="1:19" ht="42" customHeight="1" x14ac:dyDescent="0.2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</row>
    <row r="41" spans="1:19" ht="42" customHeight="1" x14ac:dyDescent="0.2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16000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</row>
    <row r="42" spans="1:19" ht="42" customHeight="1" x14ac:dyDescent="0.2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</row>
    <row r="43" spans="1:19" ht="42" customHeight="1" x14ac:dyDescent="0.2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</row>
    <row r="44" spans="1:19" ht="42" customHeight="1" x14ac:dyDescent="0.2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</row>
    <row r="45" spans="1:19" ht="42" customHeight="1" x14ac:dyDescent="0.2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</row>
    <row r="46" spans="1:19" ht="42" customHeight="1" x14ac:dyDescent="0.2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</row>
    <row r="47" spans="1:19" ht="42" customHeight="1" x14ac:dyDescent="0.2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</row>
    <row r="48" spans="1:19" ht="42" customHeight="1" x14ac:dyDescent="0.2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</row>
    <row r="49" spans="1:19" ht="42" customHeight="1" x14ac:dyDescent="0.2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</row>
    <row r="50" spans="1:19" ht="42" customHeight="1" x14ac:dyDescent="0.2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</row>
    <row r="51" spans="1:19" ht="42" customHeight="1" x14ac:dyDescent="0.2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</row>
    <row r="52" spans="1:19" ht="42" customHeight="1" x14ac:dyDescent="0.2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</row>
    <row r="53" spans="1:19" ht="42" customHeight="1" x14ac:dyDescent="0.2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</row>
    <row r="54" spans="1:19" ht="42" customHeight="1" x14ac:dyDescent="0.2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</row>
    <row r="55" spans="1:19" ht="42" customHeight="1" x14ac:dyDescent="0.2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</row>
    <row r="56" spans="1:19" ht="42" customHeight="1" x14ac:dyDescent="0.2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</row>
    <row r="57" spans="1:19" ht="42" customHeight="1" x14ac:dyDescent="0.2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</row>
    <row r="58" spans="1:19" ht="42" customHeight="1" x14ac:dyDescent="0.2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</row>
    <row r="59" spans="1:19" ht="42" customHeight="1" x14ac:dyDescent="0.2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</row>
    <row r="60" spans="1:19" ht="42" customHeight="1" x14ac:dyDescent="0.2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1800000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</row>
    <row r="61" spans="1:19" ht="42" customHeight="1" x14ac:dyDescent="0.2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</row>
    <row r="62" spans="1:19" ht="42" customHeight="1" x14ac:dyDescent="0.2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</row>
    <row r="63" spans="1:19" ht="42" customHeight="1" x14ac:dyDescent="0.2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</row>
    <row r="64" spans="1:19" ht="42" customHeight="1" x14ac:dyDescent="0.2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</row>
    <row r="65" spans="1:19" ht="42" customHeight="1" x14ac:dyDescent="0.2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</row>
    <row r="66" spans="1:19" ht="42" customHeight="1" x14ac:dyDescent="0.2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</row>
    <row r="67" spans="1:19" ht="42" customHeight="1" x14ac:dyDescent="0.2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</row>
    <row r="68" spans="1:19" ht="42" customHeight="1" x14ac:dyDescent="0.2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SUM(J68:S68)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</row>
    <row r="69" spans="1:19" ht="42" customHeight="1" x14ac:dyDescent="0.2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</row>
    <row r="70" spans="1:19" ht="42" customHeight="1" x14ac:dyDescent="0.2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</row>
    <row r="71" spans="1:19" ht="42" customHeight="1" x14ac:dyDescent="0.2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</row>
    <row r="72" spans="1:19" ht="42" customHeight="1" x14ac:dyDescent="0.2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</row>
    <row r="73" spans="1:19" ht="42" customHeight="1" x14ac:dyDescent="0.2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</row>
    <row r="74" spans="1:19" ht="42" customHeight="1" x14ac:dyDescent="0.2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</row>
    <row r="75" spans="1:19" ht="42" customHeight="1" x14ac:dyDescent="0.2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</row>
    <row r="76" spans="1:19" ht="42" customHeight="1" x14ac:dyDescent="0.2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</row>
    <row r="77" spans="1:19" ht="42" customHeight="1" x14ac:dyDescent="0.2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</row>
    <row r="78" spans="1:19" ht="42" customHeight="1" x14ac:dyDescent="0.2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</row>
    <row r="79" spans="1:19" ht="42" customHeight="1" x14ac:dyDescent="0.2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</row>
    <row r="80" spans="1:19" ht="42" customHeight="1" x14ac:dyDescent="0.2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</row>
    <row r="81" spans="1:19" ht="42" customHeight="1" x14ac:dyDescent="0.2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14000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</row>
    <row r="82" spans="1:19" ht="42" customHeight="1" x14ac:dyDescent="0.2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</row>
    <row r="83" spans="1:19" ht="42" customHeight="1" x14ac:dyDescent="0.2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</row>
    <row r="84" spans="1:19" ht="42" customHeight="1" x14ac:dyDescent="0.2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</row>
    <row r="85" spans="1:19" ht="42" customHeight="1" x14ac:dyDescent="0.2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</row>
    <row r="86" spans="1:19" ht="42" customHeight="1" x14ac:dyDescent="0.2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</row>
    <row r="87" spans="1:19" ht="42" customHeight="1" x14ac:dyDescent="0.2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</row>
    <row r="88" spans="1:19" ht="42" customHeight="1" x14ac:dyDescent="0.2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</row>
    <row r="89" spans="1:19" ht="42" customHeight="1" x14ac:dyDescent="0.2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</row>
    <row r="90" spans="1:19" ht="42" customHeight="1" x14ac:dyDescent="0.2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</row>
    <row r="91" spans="1:19" ht="42" customHeight="1" x14ac:dyDescent="0.2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300000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</row>
    <row r="92" spans="1:19" ht="42" customHeight="1" x14ac:dyDescent="0.2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</row>
    <row r="93" spans="1:19" ht="42" customHeight="1" x14ac:dyDescent="0.2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9" t="s">
        <v>17</v>
      </c>
      <c r="S93" s="9" t="s">
        <v>17</v>
      </c>
    </row>
    <row r="94" spans="1:19" ht="42" customHeight="1" x14ac:dyDescent="0.2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</row>
    <row r="95" spans="1:19" ht="42" customHeight="1" x14ac:dyDescent="0.2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150000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</row>
    <row r="96" spans="1:19" ht="42" customHeight="1" x14ac:dyDescent="0.2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120000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</row>
    <row r="97" spans="1:19" ht="42" customHeight="1" x14ac:dyDescent="0.2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230000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</row>
    <row r="98" spans="1:19" ht="42" customHeight="1" x14ac:dyDescent="0.2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</row>
    <row r="99" spans="1:19" ht="42" customHeight="1" x14ac:dyDescent="0.2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</row>
    <row r="100" spans="1:19" ht="42" customHeight="1" x14ac:dyDescent="0.2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</row>
    <row r="101" spans="1:19" ht="42" customHeight="1" x14ac:dyDescent="0.2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</row>
    <row r="102" spans="1:19" ht="42" customHeight="1" x14ac:dyDescent="0.2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</row>
    <row r="103" spans="1:19" ht="42" customHeight="1" x14ac:dyDescent="0.2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</row>
    <row r="104" spans="1:19" ht="42" customHeight="1" x14ac:dyDescent="0.2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30000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</row>
    <row r="105" spans="1:19" ht="42" customHeight="1" x14ac:dyDescent="0.2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15000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</row>
    <row r="106" spans="1:19" ht="42" customHeight="1" x14ac:dyDescent="0.2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15" si="3">SUM(J106:S106)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</row>
    <row r="107" spans="1:19" ht="42" customHeight="1" x14ac:dyDescent="0.2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130000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</row>
    <row r="108" spans="1:19" ht="42" customHeight="1" x14ac:dyDescent="0.2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45000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</row>
    <row r="109" spans="1:19" ht="42" customHeight="1" x14ac:dyDescent="0.2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</row>
    <row r="110" spans="1:19" ht="42" customHeight="1" x14ac:dyDescent="0.2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</row>
    <row r="111" spans="1:19" ht="42" customHeight="1" x14ac:dyDescent="0.2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14" si="4">SUM(J111:S111)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</row>
    <row r="112" spans="1:19" ht="42" customHeight="1" x14ac:dyDescent="0.2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</row>
    <row r="113" spans="1:19" ht="42" customHeight="1" x14ac:dyDescent="0.2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>
        <v>7000</v>
      </c>
      <c r="S113" s="9" t="s">
        <v>17</v>
      </c>
    </row>
    <row r="114" spans="1:19" ht="42" customHeight="1" x14ac:dyDescent="0.2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>
        <v>28000</v>
      </c>
      <c r="S114" s="9" t="s">
        <v>17</v>
      </c>
    </row>
    <row r="115" spans="1:19" ht="42" customHeight="1" x14ac:dyDescent="0.2">
      <c r="A115" s="5" t="s">
        <v>17</v>
      </c>
      <c r="B115" s="4" t="s">
        <v>17</v>
      </c>
      <c r="C115" s="2" t="s">
        <v>17</v>
      </c>
      <c r="D115" s="2" t="s">
        <v>17</v>
      </c>
      <c r="E115" s="2" t="s">
        <v>17</v>
      </c>
      <c r="F115" s="4" t="s">
        <v>17</v>
      </c>
      <c r="G115" s="29" t="s">
        <v>45</v>
      </c>
      <c r="H115" s="29" t="s">
        <v>45</v>
      </c>
      <c r="I115" s="7">
        <f t="shared" si="3"/>
        <v>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 t="s">
        <v>17</v>
      </c>
      <c r="S115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1"/>
  <sheetViews>
    <sheetView workbookViewId="0">
      <selection sqref="A1:B1"/>
    </sheetView>
  </sheetViews>
  <sheetFormatPr defaultColWidth="9.140625" defaultRowHeight="12.75" x14ac:dyDescent="0.2"/>
  <cols>
    <col min="1" max="1" width="31.7109375" style="17" customWidth="1"/>
    <col min="2" max="2" width="7.7109375" style="17" customWidth="1"/>
    <col min="3" max="3" width="21.7109375" style="17" customWidth="1"/>
    <col min="4" max="16384" width="9.140625" style="17"/>
  </cols>
  <sheetData>
    <row r="1" spans="1:3" ht="21" customHeight="1" x14ac:dyDescent="0.2">
      <c r="A1" s="32" t="s">
        <v>34</v>
      </c>
      <c r="B1" s="32"/>
      <c r="C1" s="24">
        <f>SUM(C3:C25)</f>
        <v>21516050</v>
      </c>
    </row>
    <row r="2" spans="1:3" x14ac:dyDescent="0.2">
      <c r="C2" s="19"/>
    </row>
    <row r="3" spans="1:3" ht="18" customHeight="1" x14ac:dyDescent="0.2">
      <c r="A3" s="20" t="s">
        <v>22</v>
      </c>
      <c r="B3" s="21" t="s">
        <v>20</v>
      </c>
      <c r="C3" s="22">
        <f>SUMIF(Dane!E3:E115,"2720",Dane!I3:I115)</f>
        <v>30000</v>
      </c>
    </row>
    <row r="4" spans="1:3" ht="18" customHeight="1" x14ac:dyDescent="0.2">
      <c r="A4" s="20" t="s">
        <v>124</v>
      </c>
      <c r="B4" s="21" t="s">
        <v>20</v>
      </c>
      <c r="C4" s="22">
        <f>SUMIF(Dane!E3:E115,"4190",Dane!I3:I115)</f>
        <v>0</v>
      </c>
    </row>
    <row r="5" spans="1:3" ht="18" customHeight="1" x14ac:dyDescent="0.2">
      <c r="A5" s="20" t="s">
        <v>23</v>
      </c>
      <c r="B5" s="21" t="s">
        <v>20</v>
      </c>
      <c r="C5" s="22">
        <f>SUMIF(Dane!E3:E115,"4210",Dane!I3:I115)</f>
        <v>0</v>
      </c>
    </row>
    <row r="6" spans="1:3" ht="18" customHeight="1" x14ac:dyDescent="0.2">
      <c r="A6" s="20" t="s">
        <v>43</v>
      </c>
      <c r="B6" s="21" t="s">
        <v>20</v>
      </c>
      <c r="C6" s="22">
        <f>SUMIF(Dane!E3:E115,"4260",Dane!I3:I115)</f>
        <v>0</v>
      </c>
    </row>
    <row r="7" spans="1:3" ht="18" customHeight="1" x14ac:dyDescent="0.2">
      <c r="A7" s="20" t="s">
        <v>24</v>
      </c>
      <c r="B7" s="21" t="s">
        <v>20</v>
      </c>
      <c r="C7" s="22">
        <f>SUMIF(Dane!E3:E115,"4270",Dane!I3:I115)</f>
        <v>2051000</v>
      </c>
    </row>
    <row r="8" spans="1:3" ht="18" customHeight="1" x14ac:dyDescent="0.2">
      <c r="A8" s="20" t="s">
        <v>25</v>
      </c>
      <c r="B8" s="21" t="s">
        <v>20</v>
      </c>
      <c r="C8" s="22">
        <f>SUMIF(Dane!E3:E115,"4300",Dane!I3:I115)</f>
        <v>150690</v>
      </c>
    </row>
    <row r="9" spans="1:3" ht="18" customHeight="1" x14ac:dyDescent="0.2">
      <c r="A9" s="20" t="s">
        <v>190</v>
      </c>
      <c r="B9" s="21" t="s">
        <v>20</v>
      </c>
      <c r="C9" s="22">
        <f>SUMIF(Dane!E3:E115,"4307",Dane!I3:I115)</f>
        <v>4912.2700000000004</v>
      </c>
    </row>
    <row r="10" spans="1:3" ht="18" customHeight="1" x14ac:dyDescent="0.2">
      <c r="A10" s="20" t="s">
        <v>191</v>
      </c>
      <c r="B10" s="21" t="s">
        <v>20</v>
      </c>
      <c r="C10" s="22">
        <f>SUMIF(Dane!E3:E115,"4309",Dane!I3:I115)</f>
        <v>4087.73</v>
      </c>
    </row>
    <row r="11" spans="1:3" ht="18" customHeight="1" x14ac:dyDescent="0.2">
      <c r="A11" s="20" t="s">
        <v>35</v>
      </c>
      <c r="B11" s="23" t="s">
        <v>21</v>
      </c>
      <c r="C11" s="22">
        <f>SUMIF(Dane!E3:E115,"6030",Dane!I3:I115)</f>
        <v>500000</v>
      </c>
    </row>
    <row r="12" spans="1:3" ht="18" customHeight="1" x14ac:dyDescent="0.2">
      <c r="A12" s="20" t="s">
        <v>26</v>
      </c>
      <c r="B12" s="23" t="s">
        <v>21</v>
      </c>
      <c r="C12" s="22">
        <f>SUMIF(Dane!E3:E115,"6050",Dane!I3:I115)</f>
        <v>7992501.5399999991</v>
      </c>
    </row>
    <row r="13" spans="1:3" ht="18" customHeight="1" x14ac:dyDescent="0.2">
      <c r="A13" s="20" t="s">
        <v>27</v>
      </c>
      <c r="B13" s="23" t="s">
        <v>21</v>
      </c>
      <c r="C13" s="22">
        <f>SUMIF(Dane!E3:E115,"6057",Dane!I3:I115)</f>
        <v>2735675.52</v>
      </c>
    </row>
    <row r="14" spans="1:3" ht="18" customHeight="1" x14ac:dyDescent="0.2">
      <c r="A14" s="20" t="s">
        <v>28</v>
      </c>
      <c r="B14" s="23" t="s">
        <v>21</v>
      </c>
      <c r="C14" s="22">
        <f>SUMIF(Dane!E3:E115,"6059",Dane!I3:I115)</f>
        <v>5082616.9399999995</v>
      </c>
    </row>
    <row r="15" spans="1:3" ht="18" customHeight="1" x14ac:dyDescent="0.2">
      <c r="A15" s="20" t="s">
        <v>29</v>
      </c>
      <c r="B15" s="23" t="s">
        <v>21</v>
      </c>
      <c r="C15" s="22">
        <f>SUMIF(Dane!E3:E115,"6060",Dane!I3:I115)</f>
        <v>501900</v>
      </c>
    </row>
    <row r="16" spans="1:3" ht="18" customHeight="1" x14ac:dyDescent="0.2">
      <c r="A16" s="20" t="s">
        <v>37</v>
      </c>
      <c r="B16" s="23" t="s">
        <v>21</v>
      </c>
      <c r="C16" s="22">
        <f>SUMIF(Dane!E3:E115,"6067",Dane!I3:I115)</f>
        <v>0</v>
      </c>
    </row>
    <row r="17" spans="1:3" ht="18" customHeight="1" x14ac:dyDescent="0.2">
      <c r="A17" s="20" t="s">
        <v>41</v>
      </c>
      <c r="B17" s="23" t="s">
        <v>21</v>
      </c>
      <c r="C17" s="22">
        <f>SUMIF(Dane!E3:E115,"6170",Dane!I3:I115)</f>
        <v>0</v>
      </c>
    </row>
    <row r="18" spans="1:3" ht="18" customHeight="1" x14ac:dyDescent="0.2">
      <c r="A18" s="20" t="s">
        <v>38</v>
      </c>
      <c r="B18" s="23" t="s">
        <v>21</v>
      </c>
      <c r="C18" s="22">
        <f>SUMIF(Dane!E3:E115,"6220",Dane!I3:I115)</f>
        <v>0</v>
      </c>
    </row>
    <row r="19" spans="1:3" ht="18" customHeight="1" x14ac:dyDescent="0.2">
      <c r="A19" s="20" t="s">
        <v>42</v>
      </c>
      <c r="B19" s="23" t="s">
        <v>21</v>
      </c>
      <c r="C19" s="22">
        <f>SUMIF(Dane!E3:E115,"6230",Dane!I3:I115)</f>
        <v>30000</v>
      </c>
    </row>
    <row r="20" spans="1:3" ht="18" customHeight="1" x14ac:dyDescent="0.2">
      <c r="A20" s="20" t="s">
        <v>39</v>
      </c>
      <c r="B20" s="23" t="s">
        <v>21</v>
      </c>
      <c r="C20" s="22">
        <f>SUMIF(Dane!E3:E115,"6237",Dane!I3:I115)</f>
        <v>1046271</v>
      </c>
    </row>
    <row r="21" spans="1:3" ht="18" customHeight="1" x14ac:dyDescent="0.2">
      <c r="A21" s="20" t="s">
        <v>40</v>
      </c>
      <c r="B21" s="23" t="s">
        <v>21</v>
      </c>
      <c r="C21" s="22">
        <f>SUMIF(Dane!E3:E115,"6239",Dane!I3:I115)</f>
        <v>861395</v>
      </c>
    </row>
    <row r="22" spans="1:3" ht="18" customHeight="1" x14ac:dyDescent="0.2">
      <c r="A22" s="20" t="s">
        <v>30</v>
      </c>
      <c r="B22" s="23" t="s">
        <v>21</v>
      </c>
      <c r="C22" s="22">
        <f>SUMIF(Dane!E3:E115,"6300",Dane!I3:I115)</f>
        <v>150000</v>
      </c>
    </row>
    <row r="23" spans="1:3" ht="18" customHeight="1" x14ac:dyDescent="0.2">
      <c r="A23" s="20" t="s">
        <v>121</v>
      </c>
      <c r="B23" s="23" t="s">
        <v>21</v>
      </c>
      <c r="C23" s="22">
        <f>SUMIF(Dane!E3:E115,"6660",Dane!I3:I115)</f>
        <v>0</v>
      </c>
    </row>
    <row r="24" spans="1:3" ht="18" customHeight="1" x14ac:dyDescent="0.2">
      <c r="A24" s="20" t="s">
        <v>120</v>
      </c>
      <c r="B24" s="23" t="s">
        <v>21</v>
      </c>
      <c r="C24" s="22">
        <f>SUMIF(Dane!E3:E115,"6690",Dane!I3:I115)</f>
        <v>0</v>
      </c>
    </row>
    <row r="25" spans="1:3" ht="18" customHeight="1" x14ac:dyDescent="0.2">
      <c r="A25" s="20" t="s">
        <v>31</v>
      </c>
      <c r="B25" s="23" t="s">
        <v>21</v>
      </c>
      <c r="C25" s="22">
        <f>SUMIF(Dane!E3:E115,"6800",Dane!I3:I115)</f>
        <v>375000</v>
      </c>
    </row>
    <row r="28" spans="1:3" ht="21" customHeight="1" x14ac:dyDescent="0.2">
      <c r="A28" s="32" t="s">
        <v>34</v>
      </c>
      <c r="B28" s="32"/>
      <c r="C28" s="24">
        <f>SUM(C30:C31)</f>
        <v>21516050</v>
      </c>
    </row>
    <row r="29" spans="1:3" x14ac:dyDescent="0.2">
      <c r="C29" s="19"/>
    </row>
    <row r="30" spans="1:3" ht="18" customHeight="1" x14ac:dyDescent="0.2">
      <c r="A30" s="20" t="s">
        <v>32</v>
      </c>
      <c r="B30" s="21" t="s">
        <v>20</v>
      </c>
      <c r="C30" s="22">
        <f>SUMIF(Info_1!B3:B25,"B",Info_1!C3:C25)</f>
        <v>2240690</v>
      </c>
    </row>
    <row r="31" spans="1:3" ht="18" customHeight="1" x14ac:dyDescent="0.2">
      <c r="A31" s="20" t="s">
        <v>33</v>
      </c>
      <c r="B31" s="23" t="s">
        <v>21</v>
      </c>
      <c r="C31" s="22">
        <f>SUMIF(Info_1!B3:B25,"M",Info_1!C3:C25)</f>
        <v>19275360</v>
      </c>
    </row>
  </sheetData>
  <mergeCells count="2">
    <mergeCell ref="A1:B1"/>
    <mergeCell ref="A28:B28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2021-04-29T15:50:16Z</dcterms:modified>
  <cp:category>Budżet 2021</cp:category>
</cp:coreProperties>
</file>