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AEF21167-B8F9-4701-B00F-DD8B7C45AB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Dane!$A$2:$AN$155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4" i="15" l="1"/>
  <c r="I153" i="15"/>
  <c r="I141" i="15" l="1"/>
  <c r="I140" i="15"/>
  <c r="I152" i="15"/>
  <c r="I151" i="15"/>
  <c r="I150" i="15"/>
  <c r="I149" i="15"/>
  <c r="I148" i="15"/>
  <c r="I147" i="15" l="1"/>
  <c r="I146" i="15"/>
  <c r="C18" i="16"/>
  <c r="I145" i="15"/>
  <c r="I144" i="15"/>
  <c r="I143" i="15" l="1"/>
  <c r="I142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55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<sst xmlns="http://schemas.openxmlformats.org/spreadsheetml/2006/main" count="5519" uniqueCount="279">
  <si>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</si>
  <si>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</si>
  <si>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</si>
  <si>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</si>
  <si>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</si>
  <si>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</si>
  <si>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</si>
  <si>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</si>
  <si>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</si>
  <si>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</si>
  <si>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</si>
  <si>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</si>
  <si>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</si>
  <si>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</si>
  <si>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</si>
  <si>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</si>
  <si>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</si>
  <si>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</si>
  <si>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</si>
  <si>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</si>
  <si>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</si>
  <si>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</si>
  <si>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</si>
  <si>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</si>
  <si>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</si>
  <si>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</si>
  <si>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</si>
  <si>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</si>
  <si>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</si>
  <si>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</si>
  <si>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</si>
  <si>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</si>
  <si>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</si>
  <si>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</si>
  <si>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</si>
  <si>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</si>
  <si>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</si>
  <si>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</si>
  <si>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</si>
  <si>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</si>
  <si>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</si>
  <si>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</si>
  <si>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</si>
  <si>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</si>
  <si>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</si>
  <si>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</si>
  <si>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</si>
  <si>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</si>
  <si>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</si>
  <si>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</si>
  <si>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</si>
  <si>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</si>
  <si>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</si>
  <si>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</si>
  <si>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</si>
  <si>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</si>
  <si>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</si>
  <si>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</si>
  <si>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</si>
  <si>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</si>
  <si>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</si>
  <si>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</si>
  <si>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</si>
  <si>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</si>
  <si>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</si>
  <si>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</si>
  <si>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</si>
  <si>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</si>
  <si>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</si>
  <si>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</si>
  <si>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</si>
  <si>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</si>
  <si>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</si>
  <si>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</si>
  <si>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</si>
  <si>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</si>
  <si>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</si>
  <si>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</si>
  <si>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</si>
  <si>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</si>
  <si>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</si>
  <si>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</si>
  <si>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</si>
  <si>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</si>
  <si>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</si>
  <si>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</si>
  <si>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</si>
  <si>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</si>
  <si>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</si>
  <si>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</si>
  <si>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</si>
  <si>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</si>
  <si>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</si>
  <si>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</si>
  <si>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</si>
  <si>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</si>
  <si>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</si>
  <si>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</si>
  <si>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</si>
  <si>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</si>
  <si>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</si>
  <si>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</si>
  <si>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</si>
  <si>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</si>
  <si>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</si>
  <si>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</si>
  <si>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</si>
  <si>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</si>
  <si>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</si>
  <si>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</si>
  <si>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</si>
  <si>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</si>
  <si>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</si>
  <si>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</si>
  <si>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</si>
  <si>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</si>
  <si>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</si>
  <si>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</si>
  <si>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</si>
  <si>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</si>
  <si>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</si>
  <si>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</si>
  <si>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</si>
  <si>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</si>
  <si>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</si>
  <si>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</si>
  <si>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</si>
  <si>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</si>
  <si>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</si>
  <si>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</si>
  <si>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</si>
  <si>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</si>
  <si>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</si>
  <si>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</si>
  <si>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</si>
  <si>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</si>
  <si>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</si>
  <si>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</si>
  <si>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</si>
  <si>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</si>
  <si>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</si>
  <si>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</si>
  <si>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</si>
  <si>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</si>
  <si>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</si>
  <si>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</si>
  <si>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</si>
  <si>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</si>
  <si>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</si>
  <si>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</si>
  <si>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</si>
  <si>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</si>
  <si>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</si>
  <si>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</si>
  <si>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</si>
  <si>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</si>
  <si>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</si>
  <si>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</si>
  <si>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</si>
  <si>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</si>
  <si>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</si>
  <si>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</si>
  <si>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</si>
  <si>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</si>
  <si>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</si>
  <si>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</si>
  <si>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</si>
  <si>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</si>
  <si>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</si>
  <si>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</si>
  <si>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</si>
  <si>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</si>
  <si>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</si>
  <si>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</si>
  <si>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</si>
  <si>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</si>
  <si>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</si>
  <si>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</si>
  <si>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</si>
  <si>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</si>
  <si>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</si>
  <si>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</si>
  <si>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</si>
  <si>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</si>
  <si>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</si>
  <si>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</si>
  <si>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</si>
  <si>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</si>
  <si>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</si>
  <si>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</si>
  <si>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</si>
  <si>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</si>
  <si>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</si>
  <si>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</si>
  <si>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</si>
  <si>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</si>
  <si>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</si>
  <si>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</si>
  <si>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</si>
  <si>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</si>
  <si>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</si>
  <si>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</si>
  <si>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</si>
  <si>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</si>
  <si>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</si>
  <si>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</si>
  <si>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</si>
  <si>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</si>
  <si>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</si>
  <si>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</si>
  <si>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</si>
  <si>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</si>
  <si>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</si>
  <si>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</si>
  <si>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</si>
  <si>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</si>
  <si>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</si>
  <si>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</si>
  <si>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</si>
  <si>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</si>
  <si>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</si>
  <si>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</si>
  <si>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</si>
  <si>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</si>
  <si>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</si>
  <si>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</si>
  <si>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</si>
  <si>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</si>
  <si>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</si>
  <si>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</si>
  <si>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</si>
  <si>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</si>
  <si>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</si>
  <si>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</si>
  <si>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</si>
  <si>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</si>
  <si>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</si>
  <si>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</si>
  <si>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</si>
  <si>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</si>
  <si>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</si>
  <si>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</si>
  <si>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</si>
  <si>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</si>
  <si>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</si>
  <si>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</si>
  <si>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</si>
  <si>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</si>
  <si>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</si>
  <si>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</si>
  <si>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</si>
  <si>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</si>
  <si>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</si>
  <si>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</si>
  <si>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</si>
  <si>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</si>
  <si>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</si>
  <si>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</si>
  <si>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</si>
  <si>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</si>
  <si>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</si>
  <si>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</si>
  <si>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</si>
  <si>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</si>
  <si>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</si>
  <si>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</si>
  <si>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</si>
  <si>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</si>
  <si>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</si>
  <si>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</si>
  <si>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</si>
  <si>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</si>
  <si>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</si>
  <si>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171</t>
    </r>
    <r>
      <rPr>
        <b/>
        <sz val="10"/>
        <rFont val="Arial"/>
        <family val="2"/>
        <charset val="238"/>
      </rPr>
      <t>/2021
BSO
z dnia 13.09.2021 r.</t>
    </r>
  </si>
  <si>
    <t>Remont przepustu w ciągu drogi gminnej Nr 105340O ul. Wiejskiej w Niwkach</t>
  </si>
  <si>
    <t>Referat Infrastruktury Technicznej i Inwestycji</t>
  </si>
  <si>
    <t>Remont przepustu w ciągu drogi transportu rolnego w Niwkach</t>
  </si>
  <si>
    <t>Kalinów</t>
  </si>
  <si>
    <t>Modernizacja budynku sołeckiego - miejsca spotkań mieszkańców (zakup pieca c.o.)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</si>
</sst>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40625" defaultRowHeight="12.75" x14ac:dyDescent="0.2"/>
  <cols>
    <col min="1" max="16384" width="9.140625" style="11"/>
  </cols>
  <sheetData>
    <row r="3" spans="2:4" x14ac:dyDescent="0.2">
      <c r="B3" s="10" t="s">
        <v>11</v>
      </c>
    </row>
    <row r="4" spans="2:4" x14ac:dyDescent="0.2">
      <c r="B4" s="10" t="s">
        <v>7</v>
      </c>
    </row>
    <row r="5" spans="2:4" x14ac:dyDescent="0.2">
      <c r="B5" s="10" t="s">
        <v>8</v>
      </c>
    </row>
    <row r="7" spans="2:4" ht="45" x14ac:dyDescent="0.6">
      <c r="B7" s="12" t="s">
        <v>130</v>
      </c>
    </row>
    <row r="9" spans="2:4" ht="15.75" x14ac:dyDescent="0.25">
      <c r="B9" s="13" t="s">
        <v>131</v>
      </c>
    </row>
    <row r="10" spans="2:4" ht="15.75" x14ac:dyDescent="0.25">
      <c r="B10" s="13" t="s">
        <v>132</v>
      </c>
    </row>
    <row r="13" spans="2:4" x14ac:dyDescent="0.2">
      <c r="B13" s="14" t="s">
        <v>5</v>
      </c>
      <c r="C13" s="14"/>
      <c r="D13" s="14" t="s">
        <v>6</v>
      </c>
    </row>
    <row r="14" spans="2:4" x14ac:dyDescent="0.2">
      <c r="B14" s="14"/>
      <c r="C14" s="14"/>
      <c r="D14" s="15" t="s">
        <v>128</v>
      </c>
    </row>
    <row r="15" spans="2:4" x14ac:dyDescent="0.2">
      <c r="B15" s="14"/>
      <c r="C15" s="14"/>
      <c r="D15" s="14" t="s">
        <v>125</v>
      </c>
    </row>
    <row r="16" spans="2:4" x14ac:dyDescent="0.2">
      <c r="D16" s="14"/>
    </row>
    <row r="17" spans="4:4" x14ac:dyDescent="0.2">
      <c r="D17" s="14" t="s">
        <v>18</v>
      </c>
    </row>
    <row r="18" spans="4:4" x14ac:dyDescent="0.2">
      <c r="D18" s="16"/>
    </row>
    <row r="19" spans="4:4" x14ac:dyDescent="0.2">
      <c r="D19" s="14" t="s">
        <v>19</v>
      </c>
    </row>
    <row r="20" spans="4:4" x14ac:dyDescent="0.2">
      <c r="D20" s="14" t="s">
        <v>36</v>
      </c>
    </row>
    <row r="22" spans="4:4" x14ac:dyDescent="0.2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N155"/>
  <sheetViews>
    <sheetView workbookViewId="0"/>
  </sheetViews>
  <sheetFormatPr defaultColWidth="9.140625" defaultRowHeight="12.75" x14ac:dyDescent="0.2"/>
  <cols>
    <col min="1" max="1" width="80.7109375" style="17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7" customWidth="1"/>
    <col min="10" max="40" width="20.7109375" style="17" customWidth="1"/>
    <col min="41" max="16384" width="9.140625" style="17"/>
  </cols>
  <sheetData>
    <row r="2" spans="1:40" ht="66" customHeight="1" x14ac:dyDescent="0.2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3" t="s">
        <v>265</v>
      </c>
      <c r="AK2" s="3" t="s">
        <v>271</v>
      </c>
      <c r="AL2" s="3" t="s">
        <v>270</v>
      </c>
      <c r="AM2" s="3" t="s">
        <v>273</v>
      </c>
      <c r="AN2" s="18" t="s">
        <v>17</v>
      </c>
    </row>
    <row r="3" spans="1:40" ht="42" customHeight="1" x14ac:dyDescent="0.2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SUM(J3:AN3)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  <c r="AN3" s="9" t="s">
        <v>17</v>
      </c>
    </row>
    <row r="4" spans="1:40" ht="42" customHeight="1" x14ac:dyDescent="0.2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  <c r="AN4" s="9" t="s">
        <v>17</v>
      </c>
    </row>
    <row r="5" spans="1:40" ht="42" customHeight="1" x14ac:dyDescent="0.2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  <c r="AN5" s="9" t="s">
        <v>17</v>
      </c>
    </row>
    <row r="6" spans="1:40" ht="42" customHeight="1" x14ac:dyDescent="0.2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  <c r="AN6" s="9" t="s">
        <v>17</v>
      </c>
    </row>
    <row r="7" spans="1:40" ht="42" customHeight="1" x14ac:dyDescent="0.2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  <c r="AN7" s="9" t="s">
        <v>17</v>
      </c>
    </row>
    <row r="8" spans="1:40" ht="42" customHeight="1" x14ac:dyDescent="0.2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  <c r="AN8" s="9" t="s">
        <v>17</v>
      </c>
    </row>
    <row r="9" spans="1:40" ht="42" customHeight="1" x14ac:dyDescent="0.2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  <c r="AN9" s="9" t="s">
        <v>17</v>
      </c>
    </row>
    <row r="10" spans="1:40" ht="42" customHeight="1" x14ac:dyDescent="0.2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  <c r="AN10" s="9" t="s">
        <v>17</v>
      </c>
    </row>
    <row r="11" spans="1:40" ht="42" customHeight="1" x14ac:dyDescent="0.2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  <c r="AN11" s="9" t="s">
        <v>17</v>
      </c>
    </row>
    <row r="12" spans="1:40" ht="42" customHeight="1" x14ac:dyDescent="0.2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  <c r="AN12" s="9" t="s">
        <v>17</v>
      </c>
    </row>
    <row r="13" spans="1:40" ht="42" customHeight="1" x14ac:dyDescent="0.2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  <c r="AN13" s="9" t="s">
        <v>17</v>
      </c>
    </row>
    <row r="14" spans="1:40" ht="42" customHeight="1" x14ac:dyDescent="0.2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  <c r="AN14" s="9" t="s">
        <v>17</v>
      </c>
    </row>
    <row r="15" spans="1:40" ht="42" customHeight="1" x14ac:dyDescent="0.2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  <c r="AN15" s="9" t="s">
        <v>17</v>
      </c>
    </row>
    <row r="16" spans="1:40" ht="42" customHeight="1" x14ac:dyDescent="0.2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  <c r="AN16" s="9" t="s">
        <v>17</v>
      </c>
    </row>
    <row r="17" spans="1:40" ht="42" customHeight="1" x14ac:dyDescent="0.2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  <c r="AN17" s="9" t="s">
        <v>17</v>
      </c>
    </row>
    <row r="18" spans="1:40" ht="42" customHeight="1" x14ac:dyDescent="0.2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  <c r="AN18" s="9" t="s">
        <v>17</v>
      </c>
    </row>
    <row r="19" spans="1:40" ht="42" customHeight="1" x14ac:dyDescent="0.2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  <c r="AN19" s="9" t="s">
        <v>17</v>
      </c>
    </row>
    <row r="20" spans="1:40" ht="42" customHeight="1" x14ac:dyDescent="0.2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  <c r="AN20" s="9" t="s">
        <v>17</v>
      </c>
    </row>
    <row r="21" spans="1:40" ht="42" customHeight="1" x14ac:dyDescent="0.2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  <c r="AN21" s="9" t="s">
        <v>17</v>
      </c>
    </row>
    <row r="22" spans="1:40" ht="42" customHeight="1" x14ac:dyDescent="0.2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195570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31">
        <v>-4430</v>
      </c>
      <c r="AN22" s="9" t="s">
        <v>17</v>
      </c>
    </row>
    <row r="23" spans="1:40" ht="42" customHeight="1" x14ac:dyDescent="0.2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  <c r="AN23" s="9" t="s">
        <v>17</v>
      </c>
    </row>
    <row r="24" spans="1:40" ht="42" customHeight="1" x14ac:dyDescent="0.2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  <c r="AN24" s="9" t="s">
        <v>17</v>
      </c>
    </row>
    <row r="25" spans="1:40" ht="42" customHeight="1" x14ac:dyDescent="0.2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  <c r="AN25" s="9" t="s">
        <v>17</v>
      </c>
    </row>
    <row r="26" spans="1:40" ht="42" customHeight="1" x14ac:dyDescent="0.2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  <c r="AN26" s="9" t="s">
        <v>17</v>
      </c>
    </row>
    <row r="27" spans="1:40" ht="42" customHeight="1" x14ac:dyDescent="0.2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  <c r="AN27" s="9" t="s">
        <v>17</v>
      </c>
    </row>
    <row r="28" spans="1:40" ht="42" customHeight="1" x14ac:dyDescent="0.2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  <c r="AN28" s="9" t="s">
        <v>17</v>
      </c>
    </row>
    <row r="29" spans="1:40" ht="42" customHeight="1" x14ac:dyDescent="0.2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  <c r="AN29" s="9" t="s">
        <v>17</v>
      </c>
    </row>
    <row r="30" spans="1:40" ht="42" customHeight="1" x14ac:dyDescent="0.2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  <c r="AN30" s="9" t="s">
        <v>17</v>
      </c>
    </row>
    <row r="31" spans="1:40" ht="42" customHeight="1" x14ac:dyDescent="0.2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  <c r="AN31" s="9" t="s">
        <v>17</v>
      </c>
    </row>
    <row r="32" spans="1:40" ht="42" customHeight="1" x14ac:dyDescent="0.2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  <c r="AN32" s="9" t="s">
        <v>17</v>
      </c>
    </row>
    <row r="33" spans="1:40" ht="42" customHeight="1" x14ac:dyDescent="0.2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  <c r="AN33" s="9" t="s">
        <v>17</v>
      </c>
    </row>
    <row r="34" spans="1:40" ht="42" customHeight="1" x14ac:dyDescent="0.2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  <c r="AN34" s="9" t="s">
        <v>17</v>
      </c>
    </row>
    <row r="35" spans="1:40" ht="42" customHeight="1" x14ac:dyDescent="0.2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SUM(J35:AN35)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  <c r="AN35" s="9" t="s">
        <v>17</v>
      </c>
    </row>
    <row r="36" spans="1:40" ht="42" customHeight="1" x14ac:dyDescent="0.2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  <c r="AN36" s="9" t="s">
        <v>17</v>
      </c>
    </row>
    <row r="37" spans="1:40" ht="42" customHeight="1" x14ac:dyDescent="0.2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  <c r="AN37" s="9" t="s">
        <v>17</v>
      </c>
    </row>
    <row r="38" spans="1:40" ht="42" customHeight="1" x14ac:dyDescent="0.2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  <c r="AN38" s="9" t="s">
        <v>17</v>
      </c>
    </row>
    <row r="39" spans="1:40" ht="42" customHeight="1" x14ac:dyDescent="0.2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  <c r="AN39" s="9" t="s">
        <v>17</v>
      </c>
    </row>
    <row r="40" spans="1:40" ht="42" customHeight="1" x14ac:dyDescent="0.2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  <c r="AN40" s="9" t="s">
        <v>17</v>
      </c>
    </row>
    <row r="41" spans="1:40" ht="42" customHeight="1" x14ac:dyDescent="0.2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  <c r="AN41" s="9" t="s">
        <v>17</v>
      </c>
    </row>
    <row r="42" spans="1:40" ht="42" customHeight="1" x14ac:dyDescent="0.2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  <c r="AN42" s="9" t="s">
        <v>17</v>
      </c>
    </row>
    <row r="43" spans="1:40" ht="42" customHeight="1" x14ac:dyDescent="0.2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  <c r="AN43" s="9" t="s">
        <v>17</v>
      </c>
    </row>
    <row r="44" spans="1:40" ht="42" customHeight="1" x14ac:dyDescent="0.2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  <c r="AN44" s="9" t="s">
        <v>17</v>
      </c>
    </row>
    <row r="45" spans="1:40" ht="42" customHeight="1" x14ac:dyDescent="0.2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  <c r="AN45" s="9" t="s">
        <v>17</v>
      </c>
    </row>
    <row r="46" spans="1:40" ht="42" customHeight="1" x14ac:dyDescent="0.2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  <c r="AN46" s="9" t="s">
        <v>17</v>
      </c>
    </row>
    <row r="47" spans="1:40" ht="42" customHeight="1" x14ac:dyDescent="0.2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  <c r="AN47" s="9" t="s">
        <v>17</v>
      </c>
    </row>
    <row r="48" spans="1:40" ht="42" customHeight="1" x14ac:dyDescent="0.2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  <c r="AN48" s="9" t="s">
        <v>17</v>
      </c>
    </row>
    <row r="49" spans="1:40" ht="42" customHeight="1" x14ac:dyDescent="0.2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  <c r="AN49" s="9" t="s">
        <v>17</v>
      </c>
    </row>
    <row r="50" spans="1:40" ht="42" customHeight="1" x14ac:dyDescent="0.2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  <c r="AN50" s="9" t="s">
        <v>17</v>
      </c>
    </row>
    <row r="51" spans="1:40" ht="42" customHeight="1" x14ac:dyDescent="0.2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  <c r="AN51" s="9" t="s">
        <v>17</v>
      </c>
    </row>
    <row r="52" spans="1:40" ht="42" customHeight="1" x14ac:dyDescent="0.2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  <c r="AN52" s="9" t="s">
        <v>17</v>
      </c>
    </row>
    <row r="53" spans="1:40" ht="42" customHeight="1" x14ac:dyDescent="0.2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  <c r="AN53" s="9" t="s">
        <v>17</v>
      </c>
    </row>
    <row r="54" spans="1:40" ht="42" customHeight="1" x14ac:dyDescent="0.2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  <c r="AN54" s="9" t="s">
        <v>17</v>
      </c>
    </row>
    <row r="55" spans="1:40" ht="42" customHeight="1" x14ac:dyDescent="0.2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  <c r="AN55" s="9" t="s">
        <v>17</v>
      </c>
    </row>
    <row r="56" spans="1:40" ht="42" customHeight="1" x14ac:dyDescent="0.2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  <c r="AN56" s="9" t="s">
        <v>17</v>
      </c>
    </row>
    <row r="57" spans="1:40" ht="42" customHeight="1" x14ac:dyDescent="0.2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  <c r="AN57" s="9" t="s">
        <v>17</v>
      </c>
    </row>
    <row r="58" spans="1:40" ht="42" customHeight="1" x14ac:dyDescent="0.2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  <c r="AN58" s="9" t="s">
        <v>17</v>
      </c>
    </row>
    <row r="59" spans="1:40" ht="42" customHeight="1" x14ac:dyDescent="0.2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  <c r="AN59" s="9" t="s">
        <v>17</v>
      </c>
    </row>
    <row r="60" spans="1:40" ht="42" customHeight="1" x14ac:dyDescent="0.2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1560000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31">
        <v>-40000</v>
      </c>
      <c r="AM60" s="31">
        <v>-50000</v>
      </c>
      <c r="AN60" s="9" t="s">
        <v>17</v>
      </c>
    </row>
    <row r="61" spans="1:40" ht="42" customHeight="1" x14ac:dyDescent="0.2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  <c r="AN61" s="9" t="s">
        <v>17</v>
      </c>
    </row>
    <row r="62" spans="1:40" ht="42" customHeight="1" x14ac:dyDescent="0.2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  <c r="AN62" s="9" t="s">
        <v>17</v>
      </c>
    </row>
    <row r="63" spans="1:40" ht="42" customHeight="1" x14ac:dyDescent="0.2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  <c r="AN63" s="9" t="s">
        <v>17</v>
      </c>
    </row>
    <row r="64" spans="1:40" ht="42" customHeight="1" x14ac:dyDescent="0.2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  <c r="AN64" s="9" t="s">
        <v>17</v>
      </c>
    </row>
    <row r="65" spans="1:40" ht="42" customHeight="1" x14ac:dyDescent="0.2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330000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>
        <v>80000</v>
      </c>
      <c r="AN65" s="9" t="s">
        <v>17</v>
      </c>
    </row>
    <row r="66" spans="1:40" ht="42" customHeight="1" x14ac:dyDescent="0.2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  <c r="AN66" s="9" t="s">
        <v>17</v>
      </c>
    </row>
    <row r="67" spans="1:40" ht="42" customHeight="1" x14ac:dyDescent="0.2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  <c r="AN67" s="9" t="s">
        <v>17</v>
      </c>
    </row>
    <row r="68" spans="1:40" ht="42" customHeight="1" x14ac:dyDescent="0.2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SUM(J68:AN68)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  <c r="AN68" s="9" t="s">
        <v>17</v>
      </c>
    </row>
    <row r="69" spans="1:40" ht="42" customHeight="1" x14ac:dyDescent="0.2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  <c r="AN69" s="9" t="s">
        <v>17</v>
      </c>
    </row>
    <row r="70" spans="1:40" ht="42" customHeight="1" x14ac:dyDescent="0.2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  <c r="AN70" s="9" t="s">
        <v>17</v>
      </c>
    </row>
    <row r="71" spans="1:40" ht="42" customHeight="1" x14ac:dyDescent="0.2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31000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31">
        <v>-9000</v>
      </c>
      <c r="AN71" s="9" t="s">
        <v>17</v>
      </c>
    </row>
    <row r="72" spans="1:40" ht="42" customHeight="1" x14ac:dyDescent="0.2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  <c r="AN72" s="9" t="s">
        <v>17</v>
      </c>
    </row>
    <row r="73" spans="1:40" ht="42" customHeight="1" x14ac:dyDescent="0.2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  <c r="AN73" s="9" t="s">
        <v>17</v>
      </c>
    </row>
    <row r="74" spans="1:40" ht="42" customHeight="1" x14ac:dyDescent="0.2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  <c r="AN74" s="9" t="s">
        <v>17</v>
      </c>
    </row>
    <row r="75" spans="1:40" ht="42" customHeight="1" x14ac:dyDescent="0.2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  <c r="AN75" s="9" t="s">
        <v>17</v>
      </c>
    </row>
    <row r="76" spans="1:40" ht="42" customHeight="1" x14ac:dyDescent="0.2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  <c r="AN76" s="9" t="s">
        <v>17</v>
      </c>
    </row>
    <row r="77" spans="1:40" ht="42" customHeight="1" x14ac:dyDescent="0.2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  <c r="AN77" s="9" t="s">
        <v>17</v>
      </c>
    </row>
    <row r="78" spans="1:40" ht="42" customHeight="1" x14ac:dyDescent="0.2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  <c r="AN78" s="9" t="s">
        <v>17</v>
      </c>
    </row>
    <row r="79" spans="1:40" ht="42" customHeight="1" x14ac:dyDescent="0.2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  <c r="AN79" s="9" t="s">
        <v>17</v>
      </c>
    </row>
    <row r="80" spans="1:40" ht="42" customHeight="1" x14ac:dyDescent="0.2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342000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31">
        <v>-33000</v>
      </c>
      <c r="AL80" s="9" t="s">
        <v>17</v>
      </c>
      <c r="AM80" s="9" t="s">
        <v>17</v>
      </c>
      <c r="AN80" s="9" t="s">
        <v>17</v>
      </c>
    </row>
    <row r="81" spans="1:40" ht="42" customHeight="1" x14ac:dyDescent="0.2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  <c r="AN81" s="9" t="s">
        <v>17</v>
      </c>
    </row>
    <row r="82" spans="1:40" ht="42" customHeight="1" x14ac:dyDescent="0.2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  <c r="AN82" s="9" t="s">
        <v>17</v>
      </c>
    </row>
    <row r="83" spans="1:40" ht="42" customHeight="1" x14ac:dyDescent="0.2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  <c r="AN83" s="9" t="s">
        <v>17</v>
      </c>
    </row>
    <row r="84" spans="1:40" ht="42" customHeight="1" x14ac:dyDescent="0.2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  <c r="AN84" s="9" t="s">
        <v>17</v>
      </c>
    </row>
    <row r="85" spans="1:40" ht="42" customHeight="1" x14ac:dyDescent="0.2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  <c r="AN85" s="9" t="s">
        <v>17</v>
      </c>
    </row>
    <row r="86" spans="1:40" ht="42" customHeight="1" x14ac:dyDescent="0.2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  <c r="AN86" s="9" t="s">
        <v>17</v>
      </c>
    </row>
    <row r="87" spans="1:40" ht="42" customHeight="1" x14ac:dyDescent="0.2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  <c r="AN87" s="9" t="s">
        <v>17</v>
      </c>
    </row>
    <row r="88" spans="1:40" ht="42" customHeight="1" x14ac:dyDescent="0.2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  <c r="AN88" s="9" t="s">
        <v>17</v>
      </c>
    </row>
    <row r="89" spans="1:40" ht="42" customHeight="1" x14ac:dyDescent="0.2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  <c r="AN89" s="9" t="s">
        <v>17</v>
      </c>
    </row>
    <row r="90" spans="1:40" ht="42" customHeight="1" x14ac:dyDescent="0.2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  <c r="AN90" s="9" t="s">
        <v>17</v>
      </c>
    </row>
    <row r="91" spans="1:40" ht="42" customHeight="1" x14ac:dyDescent="0.2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</row>
    <row r="92" spans="1:40" ht="42" customHeight="1" x14ac:dyDescent="0.2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  <c r="AN92" s="9" t="s">
        <v>17</v>
      </c>
    </row>
    <row r="93" spans="1:40" ht="42" customHeight="1" x14ac:dyDescent="0.2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  <c r="AN93" s="9" t="s">
        <v>17</v>
      </c>
    </row>
    <row r="94" spans="1:40" ht="42" customHeight="1" x14ac:dyDescent="0.2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9" t="s">
        <v>17</v>
      </c>
      <c r="AN94" s="9" t="s">
        <v>17</v>
      </c>
    </row>
    <row r="95" spans="1:40" ht="42" customHeight="1" x14ac:dyDescent="0.2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  <c r="AN95" s="9" t="s">
        <v>17</v>
      </c>
    </row>
    <row r="96" spans="1:40" ht="42" customHeight="1" x14ac:dyDescent="0.2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  <c r="AN96" s="9" t="s">
        <v>17</v>
      </c>
    </row>
    <row r="97" spans="1:40" ht="42" customHeight="1" x14ac:dyDescent="0.2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240000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31">
        <v>-50000</v>
      </c>
      <c r="AN97" s="9" t="s">
        <v>17</v>
      </c>
    </row>
    <row r="98" spans="1:40" ht="42" customHeight="1" x14ac:dyDescent="0.2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  <c r="AN98" s="9" t="s">
        <v>17</v>
      </c>
    </row>
    <row r="99" spans="1:40" ht="42" customHeight="1" x14ac:dyDescent="0.2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  <c r="AN99" s="9" t="s">
        <v>17</v>
      </c>
    </row>
    <row r="100" spans="1:40" ht="42" customHeight="1" x14ac:dyDescent="0.2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  <c r="AN100" s="9" t="s">
        <v>17</v>
      </c>
    </row>
    <row r="101" spans="1:40" ht="42" customHeight="1" x14ac:dyDescent="0.2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  <c r="AN101" s="9" t="s">
        <v>17</v>
      </c>
    </row>
    <row r="102" spans="1:40" ht="42" customHeight="1" x14ac:dyDescent="0.2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  <c r="AN102" s="9" t="s">
        <v>17</v>
      </c>
    </row>
    <row r="103" spans="1:40" ht="42" customHeight="1" x14ac:dyDescent="0.2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  <c r="AN103" s="9" t="s">
        <v>17</v>
      </c>
    </row>
    <row r="104" spans="1:40" ht="42" customHeight="1" x14ac:dyDescent="0.2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  <c r="AN104" s="9" t="s">
        <v>17</v>
      </c>
    </row>
    <row r="105" spans="1:40" ht="42" customHeight="1" x14ac:dyDescent="0.2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  <c r="AN105" s="9" t="s">
        <v>17</v>
      </c>
    </row>
    <row r="106" spans="1:40" ht="42" customHeight="1" x14ac:dyDescent="0.2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55" si="3">SUM(J106:AN106)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  <c r="AN106" s="9" t="s">
        <v>17</v>
      </c>
    </row>
    <row r="107" spans="1:40" ht="42" customHeight="1" x14ac:dyDescent="0.2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  <c r="AN107" s="9" t="s">
        <v>17</v>
      </c>
    </row>
    <row r="108" spans="1:40" ht="42" customHeight="1" x14ac:dyDescent="0.2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  <c r="AN108" s="9" t="s">
        <v>17</v>
      </c>
    </row>
    <row r="109" spans="1:40" ht="42" customHeight="1" x14ac:dyDescent="0.2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  <c r="AN109" s="9" t="s">
        <v>17</v>
      </c>
    </row>
    <row r="110" spans="1:40" ht="42" customHeight="1" x14ac:dyDescent="0.2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  <c r="AN110" s="9" t="s">
        <v>17</v>
      </c>
    </row>
    <row r="111" spans="1:40" ht="42" customHeight="1" x14ac:dyDescent="0.2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54" si="4">SUM(J111:AN111)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  <c r="AN111" s="9" t="s">
        <v>17</v>
      </c>
    </row>
    <row r="112" spans="1:40" ht="42" customHeight="1" x14ac:dyDescent="0.2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  <c r="AN112" s="9" t="s">
        <v>17</v>
      </c>
    </row>
    <row r="113" spans="1:40" ht="42" customHeight="1" x14ac:dyDescent="0.2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  <c r="AN113" s="9" t="s">
        <v>17</v>
      </c>
    </row>
    <row r="114" spans="1:40" ht="42" customHeight="1" x14ac:dyDescent="0.2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  <c r="AN114" s="9" t="s">
        <v>17</v>
      </c>
    </row>
    <row r="115" spans="1:40" ht="42" customHeight="1" x14ac:dyDescent="0.2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  <c r="AN115" s="9" t="s">
        <v>17</v>
      </c>
    </row>
    <row r="116" spans="1:40" ht="42" customHeight="1" x14ac:dyDescent="0.2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  <c r="AN116" s="9" t="s">
        <v>17</v>
      </c>
    </row>
    <row r="117" spans="1:40" ht="42" customHeight="1" x14ac:dyDescent="0.2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  <c r="AN117" s="9" t="s">
        <v>17</v>
      </c>
    </row>
    <row r="118" spans="1:40" ht="42" customHeight="1" x14ac:dyDescent="0.2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  <c r="AN118" s="9" t="s">
        <v>17</v>
      </c>
    </row>
    <row r="119" spans="1:40" ht="42" customHeight="1" x14ac:dyDescent="0.2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  <c r="AN119" s="9" t="s">
        <v>17</v>
      </c>
    </row>
    <row r="120" spans="1:40" ht="42" customHeight="1" x14ac:dyDescent="0.2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  <c r="AN120" s="9" t="s">
        <v>17</v>
      </c>
    </row>
    <row r="121" spans="1:40" ht="42" customHeight="1" x14ac:dyDescent="0.2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  <c r="AN121" s="9" t="s">
        <v>17</v>
      </c>
    </row>
    <row r="122" spans="1:40" ht="42" customHeight="1" x14ac:dyDescent="0.2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  <c r="AN122" s="9" t="s">
        <v>17</v>
      </c>
    </row>
    <row r="123" spans="1:40" ht="42" customHeight="1" x14ac:dyDescent="0.2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  <c r="AN123" s="9" t="s">
        <v>17</v>
      </c>
    </row>
    <row r="124" spans="1:40" ht="42" customHeight="1" x14ac:dyDescent="0.2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  <c r="AN124" s="9" t="s">
        <v>17</v>
      </c>
    </row>
    <row r="125" spans="1:40" ht="42" customHeight="1" x14ac:dyDescent="0.2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  <c r="AN125" s="9" t="s">
        <v>17</v>
      </c>
    </row>
    <row r="126" spans="1:40" ht="42" customHeight="1" x14ac:dyDescent="0.2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  <c r="AN126" s="9" t="s">
        <v>17</v>
      </c>
    </row>
    <row r="127" spans="1:40" ht="42" customHeight="1" x14ac:dyDescent="0.2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  <c r="AN127" s="9" t="s">
        <v>17</v>
      </c>
    </row>
    <row r="128" spans="1:40" ht="42" customHeight="1" x14ac:dyDescent="0.2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  <c r="AN128" s="9" t="s">
        <v>17</v>
      </c>
    </row>
    <row r="129" spans="1:40" ht="42" customHeight="1" x14ac:dyDescent="0.2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  <c r="AN129" s="9" t="s">
        <v>17</v>
      </c>
    </row>
    <row r="130" spans="1:40" ht="42" customHeight="1" x14ac:dyDescent="0.2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  <c r="AN130" s="9" t="s">
        <v>17</v>
      </c>
    </row>
    <row r="131" spans="1:40" ht="42" customHeight="1" x14ac:dyDescent="0.2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  <c r="AN131" s="9" t="s">
        <v>17</v>
      </c>
    </row>
    <row r="132" spans="1:40" ht="42" customHeight="1" x14ac:dyDescent="0.2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  <c r="AN132" s="9" t="s">
        <v>17</v>
      </c>
    </row>
    <row r="133" spans="1:40" ht="42" customHeight="1" x14ac:dyDescent="0.2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  <c r="AN133" s="9" t="s">
        <v>17</v>
      </c>
    </row>
    <row r="134" spans="1:40" ht="42" customHeight="1" x14ac:dyDescent="0.2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  <c r="AN134" s="9" t="s">
        <v>17</v>
      </c>
    </row>
    <row r="135" spans="1:40" ht="42" customHeight="1" x14ac:dyDescent="0.2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  <c r="AN135" s="9" t="s">
        <v>17</v>
      </c>
    </row>
    <row r="136" spans="1:40" ht="42" customHeight="1" x14ac:dyDescent="0.2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  <c r="AN136" s="9" t="s">
        <v>17</v>
      </c>
    </row>
    <row r="137" spans="1:40" ht="42" customHeight="1" x14ac:dyDescent="0.2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  <c r="AN137" s="9" t="s">
        <v>17</v>
      </c>
    </row>
    <row r="138" spans="1:40" ht="42" customHeight="1" x14ac:dyDescent="0.2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  <c r="AN138" s="9" t="s">
        <v>17</v>
      </c>
    </row>
    <row r="139" spans="1:40" ht="42" customHeight="1" x14ac:dyDescent="0.2">
      <c r="A139" s="26" t="s">
        <v>251</v>
      </c>
      <c r="B139" s="32" t="s">
        <v>10</v>
      </c>
      <c r="C139" s="28">
        <v>600</v>
      </c>
      <c r="D139" s="28">
        <v>60016</v>
      </c>
      <c r="E139" s="28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14080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31">
        <v>-250920</v>
      </c>
      <c r="AN139" s="9" t="s">
        <v>17</v>
      </c>
    </row>
    <row r="140" spans="1:40" ht="42" customHeight="1" x14ac:dyDescent="0.2">
      <c r="A140" s="26" t="s">
        <v>251</v>
      </c>
      <c r="B140" s="32" t="s">
        <v>10</v>
      </c>
      <c r="C140" s="28">
        <v>600</v>
      </c>
      <c r="D140" s="28">
        <v>60016</v>
      </c>
      <c r="E140" s="28">
        <v>6057</v>
      </c>
      <c r="F140" s="29" t="s">
        <v>46</v>
      </c>
      <c r="G140" s="29" t="s">
        <v>45</v>
      </c>
      <c r="H140" s="29" t="s">
        <v>45</v>
      </c>
      <c r="I140" s="7">
        <f t="shared" si="4"/>
        <v>144736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 t="s">
        <v>17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>
        <v>144736</v>
      </c>
      <c r="AN140" s="9" t="s">
        <v>17</v>
      </c>
    </row>
    <row r="141" spans="1:40" ht="42" customHeight="1" x14ac:dyDescent="0.2">
      <c r="A141" s="26" t="s">
        <v>251</v>
      </c>
      <c r="B141" s="32" t="s">
        <v>10</v>
      </c>
      <c r="C141" s="28">
        <v>600</v>
      </c>
      <c r="D141" s="28">
        <v>60016</v>
      </c>
      <c r="E141" s="28">
        <v>6059</v>
      </c>
      <c r="F141" s="29" t="s">
        <v>46</v>
      </c>
      <c r="G141" s="29" t="s">
        <v>45</v>
      </c>
      <c r="H141" s="29" t="s">
        <v>45</v>
      </c>
      <c r="I141" s="7">
        <f t="shared" si="4"/>
        <v>106184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 t="s">
        <v>17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>
        <v>106184</v>
      </c>
      <c r="AN141" s="9" t="s">
        <v>17</v>
      </c>
    </row>
    <row r="142" spans="1:40" ht="42" customHeight="1" x14ac:dyDescent="0.2">
      <c r="A142" s="5" t="s">
        <v>253</v>
      </c>
      <c r="B142" s="29" t="s">
        <v>10</v>
      </c>
      <c r="C142" s="2">
        <v>900</v>
      </c>
      <c r="D142" s="2">
        <v>90015</v>
      </c>
      <c r="E142" s="2">
        <v>6050</v>
      </c>
      <c r="F142" s="29" t="s">
        <v>46</v>
      </c>
      <c r="G142" s="29" t="s">
        <v>45</v>
      </c>
      <c r="H142" s="29" t="s">
        <v>45</v>
      </c>
      <c r="I142" s="7">
        <f t="shared" si="4"/>
        <v>3900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>
        <v>3900</v>
      </c>
      <c r="AD142" s="9" t="s">
        <v>17</v>
      </c>
      <c r="AE142" s="9" t="s">
        <v>17</v>
      </c>
      <c r="AF142" s="9" t="s">
        <v>17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  <c r="AN142" s="9" t="s">
        <v>17</v>
      </c>
    </row>
    <row r="143" spans="1:40" ht="42" customHeight="1" x14ac:dyDescent="0.2">
      <c r="A143" s="5" t="s">
        <v>254</v>
      </c>
      <c r="B143" s="29" t="s">
        <v>10</v>
      </c>
      <c r="C143" s="2">
        <v>600</v>
      </c>
      <c r="D143" s="2">
        <v>60017</v>
      </c>
      <c r="E143" s="2">
        <v>6050</v>
      </c>
      <c r="F143" s="29" t="s">
        <v>46</v>
      </c>
      <c r="G143" s="29" t="s">
        <v>45</v>
      </c>
      <c r="H143" s="29" t="s">
        <v>45</v>
      </c>
      <c r="I143" s="7">
        <f t="shared" si="4"/>
        <v>1000000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950000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>
        <v>50000</v>
      </c>
      <c r="AN143" s="9" t="s">
        <v>17</v>
      </c>
    </row>
    <row r="144" spans="1:40" ht="42" customHeight="1" x14ac:dyDescent="0.2">
      <c r="A144" s="5" t="s">
        <v>255</v>
      </c>
      <c r="B144" s="29" t="s">
        <v>10</v>
      </c>
      <c r="C144" s="2">
        <v>851</v>
      </c>
      <c r="D144" s="2">
        <v>85154</v>
      </c>
      <c r="E144" s="2">
        <v>6050</v>
      </c>
      <c r="F144" s="29" t="s">
        <v>64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 t="s">
        <v>17</v>
      </c>
      <c r="AF144" s="9">
        <v>20000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  <c r="AN144" s="9" t="s">
        <v>17</v>
      </c>
    </row>
    <row r="145" spans="1:40" ht="42" customHeight="1" x14ac:dyDescent="0.2">
      <c r="A145" s="5" t="s">
        <v>256</v>
      </c>
      <c r="B145" s="29" t="s">
        <v>10</v>
      </c>
      <c r="C145" s="2">
        <v>926</v>
      </c>
      <c r="D145" s="2">
        <v>92605</v>
      </c>
      <c r="E145" s="2">
        <v>6210</v>
      </c>
      <c r="F145" s="29" t="s">
        <v>94</v>
      </c>
      <c r="G145" s="29" t="s">
        <v>70</v>
      </c>
      <c r="H145" s="29" t="s">
        <v>45</v>
      </c>
      <c r="I145" s="7">
        <f t="shared" si="4"/>
        <v>100000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>
        <v>100000</v>
      </c>
      <c r="AG145" s="9" t="s">
        <v>17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  <c r="AN145" s="9" t="s">
        <v>17</v>
      </c>
    </row>
    <row r="146" spans="1:40" ht="42" customHeight="1" x14ac:dyDescent="0.2">
      <c r="A146" s="5" t="s">
        <v>260</v>
      </c>
      <c r="B146" s="4" t="s">
        <v>10</v>
      </c>
      <c r="C146" s="2">
        <v>801</v>
      </c>
      <c r="D146" s="2">
        <v>80104</v>
      </c>
      <c r="E146" s="2">
        <v>6050</v>
      </c>
      <c r="F146" s="4" t="s">
        <v>44</v>
      </c>
      <c r="G146" s="29" t="s">
        <v>45</v>
      </c>
      <c r="H146" s="29" t="s">
        <v>45</v>
      </c>
      <c r="I146" s="7">
        <f t="shared" si="4"/>
        <v>20000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>
        <v>20000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  <c r="AK146" s="9" t="s">
        <v>17</v>
      </c>
      <c r="AL146" s="9" t="s">
        <v>17</v>
      </c>
      <c r="AM146" s="9" t="s">
        <v>17</v>
      </c>
      <c r="AN146" s="9" t="s">
        <v>17</v>
      </c>
    </row>
    <row r="147" spans="1:40" ht="42" customHeight="1" x14ac:dyDescent="0.2">
      <c r="A147" s="5" t="s">
        <v>262</v>
      </c>
      <c r="B147" s="4" t="s">
        <v>10</v>
      </c>
      <c r="C147" s="2">
        <v>854</v>
      </c>
      <c r="D147" s="2">
        <v>85407</v>
      </c>
      <c r="E147" s="2">
        <v>6060</v>
      </c>
      <c r="F147" s="4" t="s">
        <v>44</v>
      </c>
      <c r="G147" s="29" t="s">
        <v>45</v>
      </c>
      <c r="H147" s="29" t="s">
        <v>45</v>
      </c>
      <c r="I147" s="7">
        <f t="shared" si="4"/>
        <v>30000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>
        <v>30000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 t="s">
        <v>17</v>
      </c>
      <c r="AM147" s="9" t="s">
        <v>17</v>
      </c>
      <c r="AN147" s="9" t="s">
        <v>17</v>
      </c>
    </row>
    <row r="148" spans="1:40" ht="42" customHeight="1" x14ac:dyDescent="0.2">
      <c r="A148" s="5" t="s">
        <v>266</v>
      </c>
      <c r="B148" s="29" t="s">
        <v>10</v>
      </c>
      <c r="C148" s="2">
        <v>926</v>
      </c>
      <c r="D148" s="2">
        <v>92601</v>
      </c>
      <c r="E148" s="2">
        <v>6050</v>
      </c>
      <c r="F148" s="29" t="s">
        <v>52</v>
      </c>
      <c r="G148" s="29" t="s">
        <v>45</v>
      </c>
      <c r="H148" s="29" t="s">
        <v>45</v>
      </c>
      <c r="I148" s="7">
        <f t="shared" si="4"/>
        <v>29500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>
        <v>29500</v>
      </c>
      <c r="AK148" s="9" t="s">
        <v>17</v>
      </c>
      <c r="AL148" s="9" t="s">
        <v>17</v>
      </c>
      <c r="AM148" s="9" t="s">
        <v>17</v>
      </c>
      <c r="AN148" s="9" t="s">
        <v>17</v>
      </c>
    </row>
    <row r="149" spans="1:40" ht="42" customHeight="1" x14ac:dyDescent="0.2">
      <c r="A149" s="5" t="s">
        <v>267</v>
      </c>
      <c r="B149" s="29" t="s">
        <v>10</v>
      </c>
      <c r="C149" s="2">
        <v>700</v>
      </c>
      <c r="D149" s="2">
        <v>70095</v>
      </c>
      <c r="E149" s="2">
        <v>6010</v>
      </c>
      <c r="F149" s="29" t="s">
        <v>268</v>
      </c>
      <c r="G149" s="29" t="s">
        <v>45</v>
      </c>
      <c r="H149" s="29" t="s">
        <v>45</v>
      </c>
      <c r="I149" s="7">
        <f t="shared" si="4"/>
        <v>3000000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 t="s">
        <v>17</v>
      </c>
      <c r="AL149" s="9">
        <v>3000000</v>
      </c>
      <c r="AM149" s="9" t="s">
        <v>17</v>
      </c>
      <c r="AN149" s="9" t="s">
        <v>17</v>
      </c>
    </row>
    <row r="150" spans="1:40" ht="42" customHeight="1" x14ac:dyDescent="0.2">
      <c r="A150" s="5" t="s">
        <v>269</v>
      </c>
      <c r="B150" s="29" t="s">
        <v>10</v>
      </c>
      <c r="C150" s="2">
        <v>754</v>
      </c>
      <c r="D150" s="2">
        <v>75412</v>
      </c>
      <c r="E150" s="2">
        <v>6050</v>
      </c>
      <c r="F150" s="29" t="s">
        <v>65</v>
      </c>
      <c r="G150" s="29" t="s">
        <v>45</v>
      </c>
      <c r="H150" s="29" t="s">
        <v>45</v>
      </c>
      <c r="I150" s="7">
        <f t="shared" si="4"/>
        <v>40000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>
        <v>40000</v>
      </c>
      <c r="AM150" s="9" t="s">
        <v>17</v>
      </c>
      <c r="AN150" s="9" t="s">
        <v>17</v>
      </c>
    </row>
    <row r="151" spans="1:40" ht="42" customHeight="1" x14ac:dyDescent="0.2">
      <c r="A151" s="5" t="s">
        <v>272</v>
      </c>
      <c r="B151" s="4" t="s">
        <v>10</v>
      </c>
      <c r="C151" s="2">
        <v>926</v>
      </c>
      <c r="D151" s="2">
        <v>92601</v>
      </c>
      <c r="E151" s="2">
        <v>6050</v>
      </c>
      <c r="F151" s="4" t="s">
        <v>52</v>
      </c>
      <c r="G151" s="29" t="s">
        <v>45</v>
      </c>
      <c r="H151" s="29" t="s">
        <v>45</v>
      </c>
      <c r="I151" s="7">
        <f t="shared" si="4"/>
        <v>33000</v>
      </c>
      <c r="J151" s="25" t="s">
        <v>17</v>
      </c>
      <c r="K151" s="9" t="s">
        <v>17</v>
      </c>
      <c r="L151" s="9" t="s">
        <v>17</v>
      </c>
      <c r="M151" s="9" t="s">
        <v>17</v>
      </c>
      <c r="N151" s="9" t="s">
        <v>17</v>
      </c>
      <c r="O151" s="9" t="s">
        <v>17</v>
      </c>
      <c r="P151" s="9" t="s">
        <v>17</v>
      </c>
      <c r="Q151" s="9" t="s">
        <v>17</v>
      </c>
      <c r="R151" s="9" t="s">
        <v>17</v>
      </c>
      <c r="S151" s="9" t="s">
        <v>17</v>
      </c>
      <c r="T151" s="9" t="s">
        <v>17</v>
      </c>
      <c r="U151" s="9" t="s">
        <v>17</v>
      </c>
      <c r="V151" s="9" t="s">
        <v>17</v>
      </c>
      <c r="W151" s="9" t="s">
        <v>17</v>
      </c>
      <c r="X151" s="9" t="s">
        <v>17</v>
      </c>
      <c r="Y151" s="9" t="s">
        <v>17</v>
      </c>
      <c r="Z151" s="9" t="s">
        <v>17</v>
      </c>
      <c r="AA151" s="9" t="s">
        <v>17</v>
      </c>
      <c r="AB151" s="9" t="s">
        <v>17</v>
      </c>
      <c r="AC151" s="9" t="s">
        <v>17</v>
      </c>
      <c r="AD151" s="9" t="s">
        <v>17</v>
      </c>
      <c r="AE151" s="9" t="s">
        <v>17</v>
      </c>
      <c r="AF151" s="9" t="s">
        <v>17</v>
      </c>
      <c r="AG151" s="9" t="s">
        <v>17</v>
      </c>
      <c r="AH151" s="9" t="s">
        <v>17</v>
      </c>
      <c r="AI151" s="9" t="s">
        <v>17</v>
      </c>
      <c r="AJ151" s="9" t="s">
        <v>17</v>
      </c>
      <c r="AK151" s="9">
        <v>33000</v>
      </c>
      <c r="AL151" s="9" t="s">
        <v>17</v>
      </c>
      <c r="AM151" s="9" t="s">
        <v>17</v>
      </c>
      <c r="AN151" s="9" t="s">
        <v>17</v>
      </c>
    </row>
    <row r="152" spans="1:40" ht="42" customHeight="1" x14ac:dyDescent="0.2">
      <c r="A152" s="5" t="s">
        <v>274</v>
      </c>
      <c r="B152" s="4" t="s">
        <v>10</v>
      </c>
      <c r="C152" s="2">
        <v>600</v>
      </c>
      <c r="D152" s="2">
        <v>60016</v>
      </c>
      <c r="E152" s="2">
        <v>4270</v>
      </c>
      <c r="F152" s="4" t="s">
        <v>275</v>
      </c>
      <c r="G152" s="29" t="s">
        <v>45</v>
      </c>
      <c r="H152" s="29" t="s">
        <v>45</v>
      </c>
      <c r="I152" s="7">
        <f t="shared" si="4"/>
        <v>14000</v>
      </c>
      <c r="J152" s="25" t="s">
        <v>17</v>
      </c>
      <c r="K152" s="9" t="s">
        <v>17</v>
      </c>
      <c r="L152" s="9" t="s">
        <v>17</v>
      </c>
      <c r="M152" s="9" t="s">
        <v>17</v>
      </c>
      <c r="N152" s="9" t="s">
        <v>17</v>
      </c>
      <c r="O152" s="9" t="s">
        <v>17</v>
      </c>
      <c r="P152" s="9" t="s">
        <v>17</v>
      </c>
      <c r="Q152" s="9" t="s">
        <v>17</v>
      </c>
      <c r="R152" s="9" t="s">
        <v>17</v>
      </c>
      <c r="S152" s="9" t="s">
        <v>17</v>
      </c>
      <c r="T152" s="9" t="s">
        <v>17</v>
      </c>
      <c r="U152" s="9" t="s">
        <v>17</v>
      </c>
      <c r="V152" s="9" t="s">
        <v>17</v>
      </c>
      <c r="W152" s="9" t="s">
        <v>17</v>
      </c>
      <c r="X152" s="9" t="s">
        <v>17</v>
      </c>
      <c r="Y152" s="9" t="s">
        <v>17</v>
      </c>
      <c r="Z152" s="9" t="s">
        <v>17</v>
      </c>
      <c r="AA152" s="9" t="s">
        <v>17</v>
      </c>
      <c r="AB152" s="9" t="s">
        <v>17</v>
      </c>
      <c r="AC152" s="9" t="s">
        <v>17</v>
      </c>
      <c r="AD152" s="9" t="s">
        <v>17</v>
      </c>
      <c r="AE152" s="9" t="s">
        <v>17</v>
      </c>
      <c r="AF152" s="9" t="s">
        <v>17</v>
      </c>
      <c r="AG152" s="9" t="s">
        <v>17</v>
      </c>
      <c r="AH152" s="9" t="s">
        <v>17</v>
      </c>
      <c r="AI152" s="9" t="s">
        <v>17</v>
      </c>
      <c r="AJ152" s="9" t="s">
        <v>17</v>
      </c>
      <c r="AK152" s="9" t="s">
        <v>17</v>
      </c>
      <c r="AL152" s="9" t="s">
        <v>17</v>
      </c>
      <c r="AM152" s="9">
        <v>14000</v>
      </c>
      <c r="AN152" s="9" t="s">
        <v>17</v>
      </c>
    </row>
    <row r="153" spans="1:40" ht="42" customHeight="1" x14ac:dyDescent="0.2">
      <c r="A153" s="5" t="s">
        <v>276</v>
      </c>
      <c r="B153" s="29" t="s">
        <v>10</v>
      </c>
      <c r="C153" s="2">
        <v>600</v>
      </c>
      <c r="D153" s="2">
        <v>60017</v>
      </c>
      <c r="E153" s="2">
        <v>4270</v>
      </c>
      <c r="F153" s="29" t="s">
        <v>275</v>
      </c>
      <c r="G153" s="29" t="s">
        <v>45</v>
      </c>
      <c r="H153" s="29" t="s">
        <v>45</v>
      </c>
      <c r="I153" s="7">
        <f t="shared" si="4"/>
        <v>24000</v>
      </c>
      <c r="J153" s="25" t="s">
        <v>17</v>
      </c>
      <c r="K153" s="9" t="s">
        <v>17</v>
      </c>
      <c r="L153" s="9" t="s">
        <v>17</v>
      </c>
      <c r="M153" s="9" t="s">
        <v>17</v>
      </c>
      <c r="N153" s="9" t="s">
        <v>17</v>
      </c>
      <c r="O153" s="9" t="s">
        <v>17</v>
      </c>
      <c r="P153" s="9" t="s">
        <v>17</v>
      </c>
      <c r="Q153" s="9" t="s">
        <v>17</v>
      </c>
      <c r="R153" s="9" t="s">
        <v>17</v>
      </c>
      <c r="S153" s="9" t="s">
        <v>17</v>
      </c>
      <c r="T153" s="9" t="s">
        <v>17</v>
      </c>
      <c r="U153" s="9" t="s">
        <v>17</v>
      </c>
      <c r="V153" s="9" t="s">
        <v>17</v>
      </c>
      <c r="W153" s="9" t="s">
        <v>17</v>
      </c>
      <c r="X153" s="9" t="s">
        <v>17</v>
      </c>
      <c r="Y153" s="9" t="s">
        <v>17</v>
      </c>
      <c r="Z153" s="9" t="s">
        <v>17</v>
      </c>
      <c r="AA153" s="9" t="s">
        <v>17</v>
      </c>
      <c r="AB153" s="9" t="s">
        <v>17</v>
      </c>
      <c r="AC153" s="9" t="s">
        <v>17</v>
      </c>
      <c r="AD153" s="9" t="s">
        <v>17</v>
      </c>
      <c r="AE153" s="9" t="s">
        <v>17</v>
      </c>
      <c r="AF153" s="9" t="s">
        <v>17</v>
      </c>
      <c r="AG153" s="9" t="s">
        <v>17</v>
      </c>
      <c r="AH153" s="9" t="s">
        <v>17</v>
      </c>
      <c r="AI153" s="9" t="s">
        <v>17</v>
      </c>
      <c r="AJ153" s="9" t="s">
        <v>17</v>
      </c>
      <c r="AK153" s="9" t="s">
        <v>17</v>
      </c>
      <c r="AL153" s="9" t="s">
        <v>17</v>
      </c>
      <c r="AM153" s="9">
        <v>24000</v>
      </c>
      <c r="AN153" s="9" t="s">
        <v>17</v>
      </c>
    </row>
    <row r="154" spans="1:40" ht="42" customHeight="1" x14ac:dyDescent="0.2">
      <c r="A154" s="5" t="s">
        <v>278</v>
      </c>
      <c r="B154" s="4" t="s">
        <v>10</v>
      </c>
      <c r="C154" s="2">
        <v>921</v>
      </c>
      <c r="D154" s="2">
        <v>92105</v>
      </c>
      <c r="E154" s="2">
        <v>6060</v>
      </c>
      <c r="F154" s="4" t="s">
        <v>12</v>
      </c>
      <c r="G154" s="29" t="s">
        <v>13</v>
      </c>
      <c r="H154" s="29" t="s">
        <v>277</v>
      </c>
      <c r="I154" s="7">
        <f t="shared" si="4"/>
        <v>12000</v>
      </c>
      <c r="J154" s="25" t="s">
        <v>17</v>
      </c>
      <c r="K154" s="9" t="s">
        <v>17</v>
      </c>
      <c r="L154" s="9" t="s">
        <v>17</v>
      </c>
      <c r="M154" s="9" t="s">
        <v>17</v>
      </c>
      <c r="N154" s="9" t="s">
        <v>17</v>
      </c>
      <c r="O154" s="9" t="s">
        <v>17</v>
      </c>
      <c r="P154" s="9" t="s">
        <v>17</v>
      </c>
      <c r="Q154" s="9" t="s">
        <v>17</v>
      </c>
      <c r="R154" s="9" t="s">
        <v>17</v>
      </c>
      <c r="S154" s="9" t="s">
        <v>17</v>
      </c>
      <c r="T154" s="9" t="s">
        <v>17</v>
      </c>
      <c r="U154" s="9" t="s">
        <v>17</v>
      </c>
      <c r="V154" s="9" t="s">
        <v>17</v>
      </c>
      <c r="W154" s="9" t="s">
        <v>17</v>
      </c>
      <c r="X154" s="9" t="s">
        <v>17</v>
      </c>
      <c r="Y154" s="9" t="s">
        <v>17</v>
      </c>
      <c r="Z154" s="9" t="s">
        <v>17</v>
      </c>
      <c r="AA154" s="9" t="s">
        <v>17</v>
      </c>
      <c r="AB154" s="9" t="s">
        <v>17</v>
      </c>
      <c r="AC154" s="9" t="s">
        <v>17</v>
      </c>
      <c r="AD154" s="9" t="s">
        <v>17</v>
      </c>
      <c r="AE154" s="9" t="s">
        <v>17</v>
      </c>
      <c r="AF154" s="9" t="s">
        <v>17</v>
      </c>
      <c r="AG154" s="9" t="s">
        <v>17</v>
      </c>
      <c r="AH154" s="9" t="s">
        <v>17</v>
      </c>
      <c r="AI154" s="9" t="s">
        <v>17</v>
      </c>
      <c r="AJ154" s="9" t="s">
        <v>17</v>
      </c>
      <c r="AK154" s="9" t="s">
        <v>17</v>
      </c>
      <c r="AL154" s="9" t="s">
        <v>17</v>
      </c>
      <c r="AM154" s="9">
        <v>12000</v>
      </c>
      <c r="AN154" s="9" t="s">
        <v>17</v>
      </c>
    </row>
    <row r="155" spans="1:40" ht="42" customHeight="1" x14ac:dyDescent="0.2">
      <c r="A155" s="5" t="s">
        <v>17</v>
      </c>
      <c r="B155" s="4" t="s">
        <v>17</v>
      </c>
      <c r="C155" s="2" t="s">
        <v>17</v>
      </c>
      <c r="D155" s="2" t="s">
        <v>17</v>
      </c>
      <c r="E155" s="2" t="s">
        <v>17</v>
      </c>
      <c r="F155" s="4" t="s">
        <v>17</v>
      </c>
      <c r="G155" s="29" t="s">
        <v>45</v>
      </c>
      <c r="H155" s="29" t="s">
        <v>45</v>
      </c>
      <c r="I155" s="7">
        <f t="shared" si="3"/>
        <v>0</v>
      </c>
      <c r="J155" s="25" t="s">
        <v>17</v>
      </c>
      <c r="K155" s="9" t="s">
        <v>17</v>
      </c>
      <c r="L155" s="9" t="s">
        <v>17</v>
      </c>
      <c r="M155" s="9" t="s">
        <v>17</v>
      </c>
      <c r="N155" s="9" t="s">
        <v>17</v>
      </c>
      <c r="O155" s="9" t="s">
        <v>17</v>
      </c>
      <c r="P155" s="9" t="s">
        <v>17</v>
      </c>
      <c r="Q155" s="9" t="s">
        <v>17</v>
      </c>
      <c r="R155" s="9" t="s">
        <v>17</v>
      </c>
      <c r="S155" s="9" t="s">
        <v>17</v>
      </c>
      <c r="T155" s="9" t="s">
        <v>17</v>
      </c>
      <c r="U155" s="9" t="s">
        <v>17</v>
      </c>
      <c r="V155" s="9" t="s">
        <v>17</v>
      </c>
      <c r="W155" s="9" t="s">
        <v>17</v>
      </c>
      <c r="X155" s="9" t="s">
        <v>17</v>
      </c>
      <c r="Y155" s="9" t="s">
        <v>17</v>
      </c>
      <c r="Z155" s="9" t="s">
        <v>17</v>
      </c>
      <c r="AA155" s="9" t="s">
        <v>17</v>
      </c>
      <c r="AB155" s="9" t="s">
        <v>17</v>
      </c>
      <c r="AC155" s="9" t="s">
        <v>17</v>
      </c>
      <c r="AD155" s="9" t="s">
        <v>17</v>
      </c>
      <c r="AE155" s="9" t="s">
        <v>17</v>
      </c>
      <c r="AF155" s="9" t="s">
        <v>17</v>
      </c>
      <c r="AG155" s="9" t="s">
        <v>17</v>
      </c>
      <c r="AH155" s="9" t="s">
        <v>17</v>
      </c>
      <c r="AI155" s="9" t="s">
        <v>17</v>
      </c>
      <c r="AJ155" s="9" t="s">
        <v>17</v>
      </c>
      <c r="AK155" s="9" t="s">
        <v>17</v>
      </c>
      <c r="AL155" s="9" t="s">
        <v>17</v>
      </c>
      <c r="AM155" s="9" t="s">
        <v>17</v>
      </c>
      <c r="AN155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40625" defaultRowHeight="12.75" x14ac:dyDescent="0.2"/>
  <cols>
    <col min="1" max="1" width="31.7109375" style="17" customWidth="1"/>
    <col min="2" max="2" width="7.7109375" style="17" customWidth="1"/>
    <col min="3" max="3" width="21.7109375" style="17" customWidth="1"/>
    <col min="4" max="16384" width="9.140625" style="17"/>
  </cols>
  <sheetData>
    <row r="1" spans="1:3" ht="21" customHeight="1" x14ac:dyDescent="0.2">
      <c r="A1" s="33" t="s">
        <v>34</v>
      </c>
      <c r="B1" s="33"/>
      <c r="C1" s="24">
        <f>SUM(C3:C26)</f>
        <v>26139220</v>
      </c>
    </row>
    <row r="2" spans="1:3" x14ac:dyDescent="0.2">
      <c r="C2" s="19"/>
    </row>
    <row r="3" spans="1:3" ht="18" customHeight="1" x14ac:dyDescent="0.2">
      <c r="A3" s="20" t="s">
        <v>22</v>
      </c>
      <c r="B3" s="21" t="s">
        <v>20</v>
      </c>
      <c r="C3" s="22">
        <f>SUMIF(Dane!E3:E155,"2720",Dane!I3:I155)</f>
        <v>30000</v>
      </c>
    </row>
    <row r="4" spans="1:3" ht="18" customHeight="1" x14ac:dyDescent="0.2">
      <c r="A4" s="20" t="s">
        <v>124</v>
      </c>
      <c r="B4" s="21" t="s">
        <v>20</v>
      </c>
      <c r="C4" s="22">
        <f>SUMIF(Dane!E3:E155,"4190",Dane!I3:I155)</f>
        <v>0</v>
      </c>
    </row>
    <row r="5" spans="1:3" ht="18" customHeight="1" x14ac:dyDescent="0.2">
      <c r="A5" s="20" t="s">
        <v>23</v>
      </c>
      <c r="B5" s="21" t="s">
        <v>20</v>
      </c>
      <c r="C5" s="22">
        <f>SUMIF(Dane!E3:E155,"4210",Dane!I3:I155)</f>
        <v>30000</v>
      </c>
    </row>
    <row r="6" spans="1:3" ht="18" customHeight="1" x14ac:dyDescent="0.2">
      <c r="A6" s="20" t="s">
        <v>43</v>
      </c>
      <c r="B6" s="21" t="s">
        <v>20</v>
      </c>
      <c r="C6" s="22">
        <f>SUMIF(Dane!E3:E155,"4260",Dane!I3:I155)</f>
        <v>0</v>
      </c>
    </row>
    <row r="7" spans="1:3" ht="18" customHeight="1" x14ac:dyDescent="0.2">
      <c r="A7" s="20" t="s">
        <v>24</v>
      </c>
      <c r="B7" s="21" t="s">
        <v>20</v>
      </c>
      <c r="C7" s="22">
        <f>SUMIF(Dane!E3:E155,"4270",Dane!I3:I155)</f>
        <v>2452000</v>
      </c>
    </row>
    <row r="8" spans="1:3" ht="18" customHeight="1" x14ac:dyDescent="0.2">
      <c r="A8" s="20" t="s">
        <v>25</v>
      </c>
      <c r="B8" s="21" t="s">
        <v>20</v>
      </c>
      <c r="C8" s="22">
        <f>SUMIF(Dane!E3:E155,"4300",Dane!I3:I155)</f>
        <v>174690</v>
      </c>
    </row>
    <row r="9" spans="1:3" ht="18" customHeight="1" x14ac:dyDescent="0.2">
      <c r="A9" s="20" t="s">
        <v>190</v>
      </c>
      <c r="B9" s="21" t="s">
        <v>20</v>
      </c>
      <c r="C9" s="22">
        <f>SUMIF(Dane!E3:E155,"4307",Dane!I3:I155)</f>
        <v>4912.2700000000004</v>
      </c>
    </row>
    <row r="10" spans="1:3" ht="18" customHeight="1" x14ac:dyDescent="0.2">
      <c r="A10" s="20" t="s">
        <v>191</v>
      </c>
      <c r="B10" s="21" t="s">
        <v>20</v>
      </c>
      <c r="C10" s="22">
        <f>SUMIF(Dane!E3:E155,"4309",Dane!I3:I155)</f>
        <v>4087.73</v>
      </c>
    </row>
    <row r="11" spans="1:3" ht="18" customHeight="1" x14ac:dyDescent="0.2">
      <c r="A11" s="20" t="s">
        <v>35</v>
      </c>
      <c r="B11" s="23" t="s">
        <v>21</v>
      </c>
      <c r="C11" s="22">
        <f>SUMIF(Dane!E3:E155,"6030",Dane!I3:I155)</f>
        <v>500000</v>
      </c>
    </row>
    <row r="12" spans="1:3" ht="18" customHeight="1" x14ac:dyDescent="0.2">
      <c r="A12" s="20" t="s">
        <v>26</v>
      </c>
      <c r="B12" s="23" t="s">
        <v>21</v>
      </c>
      <c r="C12" s="22">
        <f>SUMIF(Dane!E3:E155,"6050",Dane!I3:I155)</f>
        <v>11807151.539999999</v>
      </c>
    </row>
    <row r="13" spans="1:3" ht="18" customHeight="1" x14ac:dyDescent="0.2">
      <c r="A13" s="20" t="s">
        <v>27</v>
      </c>
      <c r="B13" s="23" t="s">
        <v>21</v>
      </c>
      <c r="C13" s="22">
        <f>SUMIF(Dane!E3:E155,"6057",Dane!I3:I155)</f>
        <v>2880411.52</v>
      </c>
    </row>
    <row r="14" spans="1:3" ht="18" customHeight="1" x14ac:dyDescent="0.2">
      <c r="A14" s="20" t="s">
        <v>28</v>
      </c>
      <c r="B14" s="23" t="s">
        <v>21</v>
      </c>
      <c r="C14" s="22">
        <f>SUMIF(Dane!E3:E155,"6059",Dane!I3:I155)</f>
        <v>5188800.9399999995</v>
      </c>
    </row>
    <row r="15" spans="1:3" ht="18" customHeight="1" x14ac:dyDescent="0.2">
      <c r="A15" s="20" t="s">
        <v>29</v>
      </c>
      <c r="B15" s="23" t="s">
        <v>21</v>
      </c>
      <c r="C15" s="22">
        <f>SUMIF(Dane!E3:E155,"6060",Dane!I3:I155)</f>
        <v>537500</v>
      </c>
    </row>
    <row r="16" spans="1:3" ht="18" customHeight="1" x14ac:dyDescent="0.2">
      <c r="A16" s="20" t="s">
        <v>37</v>
      </c>
      <c r="B16" s="23" t="s">
        <v>21</v>
      </c>
      <c r="C16" s="22">
        <f>SUMIF(Dane!E3:E155,"6067",Dane!I3:I155)</f>
        <v>0</v>
      </c>
    </row>
    <row r="17" spans="1:3" ht="18" customHeight="1" x14ac:dyDescent="0.2">
      <c r="A17" s="20" t="s">
        <v>41</v>
      </c>
      <c r="B17" s="23" t="s">
        <v>21</v>
      </c>
      <c r="C17" s="22">
        <f>SUMIF(Dane!E3:E155,"6170",Dane!I3:I155)</f>
        <v>0</v>
      </c>
    </row>
    <row r="18" spans="1:3" ht="18" customHeight="1" x14ac:dyDescent="0.2">
      <c r="A18" s="20" t="s">
        <v>257</v>
      </c>
      <c r="B18" s="23" t="s">
        <v>21</v>
      </c>
      <c r="C18" s="22">
        <f>SUMIF(Dane!E3:E155,"6210",Dane!I3:I155)</f>
        <v>100000</v>
      </c>
    </row>
    <row r="19" spans="1:3" ht="18" customHeight="1" x14ac:dyDescent="0.2">
      <c r="A19" s="20" t="s">
        <v>38</v>
      </c>
      <c r="B19" s="23" t="s">
        <v>21</v>
      </c>
      <c r="C19" s="22">
        <f>SUMIF(Dane!E3:E155,"6220",Dane!I3:I155)</f>
        <v>0</v>
      </c>
    </row>
    <row r="20" spans="1:3" ht="18" customHeight="1" x14ac:dyDescent="0.2">
      <c r="A20" s="20" t="s">
        <v>42</v>
      </c>
      <c r="B20" s="23" t="s">
        <v>21</v>
      </c>
      <c r="C20" s="22">
        <f>SUMIF(Dane!E3:E155,"6230",Dane!I3:I155)</f>
        <v>30000</v>
      </c>
    </row>
    <row r="21" spans="1:3" ht="18" customHeight="1" x14ac:dyDescent="0.2">
      <c r="A21" s="20" t="s">
        <v>39</v>
      </c>
      <c r="B21" s="23" t="s">
        <v>21</v>
      </c>
      <c r="C21" s="22">
        <f>SUMIF(Dane!E3:E155,"6237",Dane!I3:I155)</f>
        <v>1046271</v>
      </c>
    </row>
    <row r="22" spans="1:3" ht="18" customHeight="1" x14ac:dyDescent="0.2">
      <c r="A22" s="20" t="s">
        <v>40</v>
      </c>
      <c r="B22" s="23" t="s">
        <v>21</v>
      </c>
      <c r="C22" s="22">
        <f>SUMIF(Dane!E3:E155,"6239",Dane!I3:I155)</f>
        <v>861395</v>
      </c>
    </row>
    <row r="23" spans="1:3" ht="18" customHeight="1" x14ac:dyDescent="0.2">
      <c r="A23" s="20" t="s">
        <v>30</v>
      </c>
      <c r="B23" s="23" t="s">
        <v>21</v>
      </c>
      <c r="C23" s="22">
        <f>SUMIF(Dane!E3:E155,"6300",Dane!I3:I155)</f>
        <v>150000</v>
      </c>
    </row>
    <row r="24" spans="1:3" ht="18" customHeight="1" x14ac:dyDescent="0.2">
      <c r="A24" s="20" t="s">
        <v>121</v>
      </c>
      <c r="B24" s="23" t="s">
        <v>21</v>
      </c>
      <c r="C24" s="22">
        <f>SUMIF(Dane!E3:E155,"6660",Dane!I3:I155)</f>
        <v>0</v>
      </c>
    </row>
    <row r="25" spans="1:3" ht="18" customHeight="1" x14ac:dyDescent="0.2">
      <c r="A25" s="20" t="s">
        <v>120</v>
      </c>
      <c r="B25" s="23" t="s">
        <v>21</v>
      </c>
      <c r="C25" s="22">
        <f>SUMIF(Dane!E3:E155,"6690",Dane!I3:I155)</f>
        <v>0</v>
      </c>
    </row>
    <row r="26" spans="1:3" ht="18" customHeight="1" x14ac:dyDescent="0.2">
      <c r="A26" s="20" t="s">
        <v>31</v>
      </c>
      <c r="B26" s="23" t="s">
        <v>21</v>
      </c>
      <c r="C26" s="22">
        <f>SUMIF(Dane!E3:E155,"6800",Dane!I3:I155)</f>
        <v>342000</v>
      </c>
    </row>
    <row r="29" spans="1:3" ht="21" customHeight="1" x14ac:dyDescent="0.2">
      <c r="A29" s="33" t="s">
        <v>34</v>
      </c>
      <c r="B29" s="33"/>
      <c r="C29" s="24">
        <f>SUM(C31:C32)</f>
        <v>26139220</v>
      </c>
    </row>
    <row r="30" spans="1:3" x14ac:dyDescent="0.2">
      <c r="C30" s="19"/>
    </row>
    <row r="31" spans="1:3" ht="18" customHeight="1" x14ac:dyDescent="0.2">
      <c r="A31" s="20" t="s">
        <v>32</v>
      </c>
      <c r="B31" s="21" t="s">
        <v>20</v>
      </c>
      <c r="C31" s="22">
        <f>SUMIF(Info_1!B3:B26,"B",Info_1!C3:C26)</f>
        <v>2695690</v>
      </c>
    </row>
    <row r="32" spans="1:3" ht="18" customHeight="1" x14ac:dyDescent="0.2">
      <c r="A32" s="20" t="s">
        <v>33</v>
      </c>
      <c r="B32" s="23" t="s">
        <v>21</v>
      </c>
      <c r="C32" s="22">
        <f>SUMIF(Info_1!B3:B26,"M",Info_1!C3:C26)</f>
        <v>23443530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2021-09-22T08:35:58Z</dcterms:modified>
  <cp:category>Budżet 2021</cp:category>
</cp:coreProperties>
</file>